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75" windowHeight="6150" tabRatio="404" firstSheet="2" activeTab="2"/>
  </bookViews>
  <sheets>
    <sheet name="T-2,4" sheetId="1" r:id="rId1"/>
    <sheet name="T-1,3,5,7,9,11,13,15,17" sheetId="2" r:id="rId2"/>
    <sheet name="T-6,8,10,12,14,16,18" sheetId="3" r:id="rId3"/>
  </sheets>
  <definedNames>
    <definedName name="_xlnm.Print_Area" localSheetId="1">'T-1,3,5,7,9,11,13,15,17'!$A$397:$P$440</definedName>
    <definedName name="_xlnm.Print_Area" localSheetId="0">'T-2,4'!$A$100:$M$148</definedName>
    <definedName name="_xlnm.Print_Area" localSheetId="2">'T-6,8,10,12,14,16,18'!$A$241:$L$274</definedName>
  </definedNames>
  <calcPr fullCalcOnLoad="1"/>
</workbook>
</file>

<file path=xl/sharedStrings.xml><?xml version="1.0" encoding="utf-8"?>
<sst xmlns="http://schemas.openxmlformats.org/spreadsheetml/2006/main" count="856" uniqueCount="225">
  <si>
    <t>vQdKU0Suf</t>
  </si>
  <si>
    <t xml:space="preserve"> </t>
  </si>
  <si>
    <t>နိုင်ငံတော်သမ္မတ</t>
  </si>
  <si>
    <t>နိုင်ငံတော်ဖွဲ့စည်းပုံအခြေခံဥပဒေဆိုင်ရာခုံရုံး</t>
  </si>
  <si>
    <t>အ 
မှတ် 
စဉ်</t>
  </si>
  <si>
    <t>အကြောင်းအရာ</t>
  </si>
  <si>
    <t>တာဝန်ခံသူ</t>
  </si>
  <si>
    <t>အခွန်အကောက်</t>
  </si>
  <si>
    <t>နိုင်ငံတော်ပိုင်စီးပွားရေး</t>
  </si>
  <si>
    <t>အဖွဲ့အစည်းများမှ</t>
  </si>
  <si>
    <t>ရငွေ</t>
  </si>
  <si>
    <t>အခြားသာမန်ရငွေ</t>
  </si>
  <si>
    <t>အတိုးရငွေ</t>
  </si>
  <si>
    <t>‌ထောက်ပံ့ငွေရငွေ</t>
  </si>
  <si>
    <t>‌ငွေလုံးငွေရင်းရငွေ</t>
  </si>
  <si>
    <t>ပြည်ပအကူအညီ
ရငွေ</t>
  </si>
  <si>
    <t>ထုတ်ချေးငွေ</t>
  </si>
  <si>
    <t>အတွက်ပြန်ရငွေ</t>
  </si>
  <si>
    <t>ရငွေများ</t>
  </si>
  <si>
    <t>‌ကြွေးမြီ</t>
  </si>
  <si>
    <t>‌ချေးယူရငွေ</t>
  </si>
  <si>
    <t>အဖွဲ့အစည်းများတွင်
ရင်းနှီးငွေမှရငွေ</t>
  </si>
  <si>
    <t xml:space="preserve">စုဆောင်းငွေမှ
ရငွေ </t>
  </si>
  <si>
    <t>စုစုပေါင်း</t>
  </si>
  <si>
    <t>ဇယား(၁)</t>
  </si>
  <si>
    <t>(ကျပ်သန်းပေါင်း)</t>
  </si>
  <si>
    <t>နိုင်ငံတော်သမ္မတ သို့မဟုတ် နိုင်ငံတော်</t>
  </si>
  <si>
    <t>သမ္မတက တာဝန်ပေးသူ</t>
  </si>
  <si>
    <t>ပြည်ထောင်စုအစိုးရအဖွဲ့</t>
  </si>
  <si>
    <t>ပြည်ထောင်စုတရားလွှတ်တော်ချုပ်</t>
  </si>
  <si>
    <t>ပြည်ထောင်စုရှေ့နေချုပ်</t>
  </si>
  <si>
    <t>ပြည်ထောင်စုစာရင်းစစ်ချုပ်</t>
  </si>
  <si>
    <t>ပြည်ထောင်စုရွေးကောက်ပွဲကော်မရှင်</t>
  </si>
  <si>
    <t>ပြည်ထောင်စုရာထူးဝန်အဖွဲ့</t>
  </si>
  <si>
    <t>ပြည်ထောင်စုတရားသူကြီးချုပ် သို့မဟုတ်</t>
  </si>
  <si>
    <t>ပြည်ထောင်စုတရားသူကြီးချုပ်က</t>
  </si>
  <si>
    <t>တာဝန်ပေးသူ</t>
  </si>
  <si>
    <t>ပြည်ထောင်စုရှေ့နေချုပ် သို့မဟုတ်</t>
  </si>
  <si>
    <t>ပြည်ထောင်စုရှေ့နေချုပ်က တာဝန်ပေးသူ</t>
  </si>
  <si>
    <t>ပြည်ထောင်စုစာရင်းစစ်ချုပ် သို့မဟုတ်</t>
  </si>
  <si>
    <t>ပြည်ထောင်စုစာရင်းစစ်ချုပ်ကတာဝန်ပေးသူ</t>
  </si>
  <si>
    <t>သို့မဟုတ် ပြည်ထောင်စုရွေးကောက်ပွဲ</t>
  </si>
  <si>
    <t>‌ပေါင်း</t>
  </si>
  <si>
    <t>ပြည်ထောင်စုဝန်ကြီးဌာနများနှင့်ဦးစီးဌာနများ</t>
  </si>
  <si>
    <t>ယစ်မျိုးခွန်</t>
  </si>
  <si>
    <t>ကုန်သွယ်လုပ်ငန်းခွန်</t>
  </si>
  <si>
    <t>ဝင်ငွေခွန်</t>
  </si>
  <si>
    <t>အကောက်ခွန်</t>
  </si>
  <si>
    <t>‌မြေယာပေါ်တွင် ကောက်ခံသည့်အခွန်</t>
  </si>
  <si>
    <t xml:space="preserve">သစ်တောများမှ ပစ္စည်းများထုတ်ယူသည့် </t>
  </si>
  <si>
    <t>အတွက် ကောက်ခံသည့်အခွန်</t>
  </si>
  <si>
    <t>များမှရငွေ</t>
  </si>
  <si>
    <t>​ဆောင်ရွက်သော နိုင်ငံတော်ပိုင်စီးပွားရေး</t>
  </si>
  <si>
    <t>အဖွဲ့အစည်းများမှရငွေ</t>
  </si>
  <si>
    <t>၎င်း</t>
  </si>
  <si>
    <t>ဇယား(၃)</t>
  </si>
  <si>
    <t>ဇယား(၃)။      ။ အဆုံး</t>
  </si>
  <si>
    <t>ပြည်ထဲရေး</t>
  </si>
  <si>
    <t>ကာကွယ်ရေး</t>
  </si>
  <si>
    <t>နယ်စပ်ရေးရာ</t>
  </si>
  <si>
    <t>နိုင်ငံခြားရေး</t>
  </si>
  <si>
    <t>ပြန်ကြားရေး</t>
  </si>
  <si>
    <t>သမ္မတရုံး</t>
  </si>
  <si>
    <t>စီးပွားရေးနှင့်ကူးသန်းရောင်းဝယ်ရေး</t>
  </si>
  <si>
    <t>ပညာရေး</t>
  </si>
  <si>
    <t>လူမှုဝန်ထမ်း၊ကယ်ဆယ်ရေးနှင့်ပြန်လည်</t>
  </si>
  <si>
    <t>ပင်စင်လစာငွေများနှင့်ဆုငွေများ</t>
  </si>
  <si>
    <t>​ပေါင်း</t>
  </si>
  <si>
    <t>ကာကွယ်ရေးဝန်ကြီးဌာနလက်အောက်ရှိ</t>
  </si>
  <si>
    <t>တပ်မြို့စည်ပင်သာယာရေးအဖွဲ့များ</t>
  </si>
  <si>
    <t>အ
မှတ်
စဉ်</t>
  </si>
  <si>
    <t>သာမန်သုံးငွေ</t>
  </si>
  <si>
    <t>အတိုးပေးငွေ</t>
  </si>
  <si>
    <t>​ထောက်ပံ့ငွေ</t>
  </si>
  <si>
    <t>​ငွေလုံးငွေရင်းသုံးငွေ</t>
  </si>
  <si>
    <t>​ကြွေးမြီ</t>
  </si>
  <si>
    <t>​ချေးယူရငွေအတွက်</t>
  </si>
  <si>
    <t>​ပေးဆပ်ငွေ</t>
  </si>
  <si>
    <t>သုံးငွေများ</t>
  </si>
  <si>
    <t>စုဆောင်းငွေ</t>
  </si>
  <si>
    <t>ဇယား(၂)</t>
  </si>
  <si>
    <t>လျှို့ဝှက်</t>
  </si>
  <si>
    <t>ဇယား(၁၀)</t>
  </si>
  <si>
    <t>​နေပြည်တော်ကောင်စီ</t>
  </si>
  <si>
    <t>ဇယား(၁၁)</t>
  </si>
  <si>
    <t>​နေပြည်တော်စည်ပင်သာယာရေးကော်မတီ</t>
  </si>
  <si>
    <t>ဇယား(၁၃)</t>
  </si>
  <si>
    <t>ဇယား(၄)</t>
  </si>
  <si>
    <t>ဇယား(၄)။      ။ အဆုံး</t>
  </si>
  <si>
    <t>ကချင်ပြည်နယ်အစိုးရအဖွဲ့သို့ထောက်ပံ့ငွေ/</t>
  </si>
  <si>
    <t>ကယားပြည်နယ်အစိုးရအဖွဲ့သို့ထောက်ပံ့ငွေ/</t>
  </si>
  <si>
    <t>ကရင်ပြည်နယ်အစိုးရအဖွဲ့သို့ထောက်ပံ့ငွေ/</t>
  </si>
  <si>
    <t>ချင်းပြည်နယ်အစိုးရအဖွဲ့သို့ထောက်ပံ့ငွေ/</t>
  </si>
  <si>
    <t xml:space="preserve">စစ်ကိုင်းတိုင်းဒေသကြီးအစိုးရအဖွဲ့သို့ </t>
  </si>
  <si>
    <t xml:space="preserve">တနင်္သာရီတိုင်းဒေသကြီးအစိုးရအဖွဲ့သို့ </t>
  </si>
  <si>
    <t xml:space="preserve">ပဲခူးတိုင်းဒေသကြီးအစိုးရအဖွဲ့သို့ </t>
  </si>
  <si>
    <t xml:space="preserve">မကွေးတိုင်းဒေသကြီးအစိုးရအဖွဲ့သို့ </t>
  </si>
  <si>
    <t xml:space="preserve">မန္တလေးတိုင်းဒေသကြီးအစိုးရအဖွဲ့သို့ </t>
  </si>
  <si>
    <t>မွန်ပြည်နယ်အစိုးရအဖွဲ့သို့ထောက်ပံ့ငွေ/</t>
  </si>
  <si>
    <t>ရခိုင်ပြည်နယ်အစိုးရအဖွဲ့သို့ထောက်ပံ့ငွေ/</t>
  </si>
  <si>
    <t xml:space="preserve">ရန်ကုန်တိုင်းဒေသကြီးအစိုးရအဖွဲ့သို့ </t>
  </si>
  <si>
    <t>ရှမ်းပြည်နယ်အစိုးရအဖွဲ့သို့ထောက်ပံ့ငွေ/</t>
  </si>
  <si>
    <t xml:space="preserve">ဧရာဝတီတိုင်းဒေသကြီးအစိုးရအဖွဲ့သို့ </t>
  </si>
  <si>
    <t>ပြည်တွင်းထွက်ကုန်နှင့်ပြည်သူပြည်သားများ</t>
  </si>
  <si>
    <t>ပြည်ထောင်စု၏စီးပွားရေးအဖွဲ့အစည်း</t>
  </si>
  <si>
    <t>ဇယား(၉)</t>
  </si>
  <si>
    <t>ဇယား(၁၂)</t>
  </si>
  <si>
    <t>ဇယား(၇)</t>
  </si>
  <si>
    <t>လက်အောက်ရှိ နိုင်ငံတော်ပိုင်</t>
  </si>
  <si>
    <t>စီးပွားရေးအဖွဲ့အစည်းများ</t>
  </si>
  <si>
    <t>ဇယား(၈)</t>
  </si>
  <si>
    <t>အဖွဲ့အစည်းများတွင် 
ရင်းနှီးငွေ</t>
  </si>
  <si>
    <t>ဇယား(၆)</t>
  </si>
  <si>
    <t>ပြန်ကြားရေးဝန်ကြီးဌာနလက်အောက်ရှိ</t>
  </si>
  <si>
    <t>နိုင်ငံတော်ပိုင်စီးပွားရေးအဖွဲ့အစည်းများ</t>
  </si>
  <si>
    <t>အဖွဲ့အစည်းများ</t>
  </si>
  <si>
    <t>လက်အောက်ရှိ နိုင်ငံတော်ပိုင်စီးပွားရေး</t>
  </si>
  <si>
    <t>ဆုငွေများနှင့်တစ်လုံးတည်းပင်စင်ငွေများ</t>
  </si>
  <si>
    <t>ဇယား(၅)</t>
  </si>
  <si>
    <t>ပြည်သူ့လွှတ်တော်</t>
  </si>
  <si>
    <t>အမျိုးသားလွှတ်တော်</t>
  </si>
  <si>
    <t>အဖွဲ့</t>
  </si>
  <si>
    <t>မြန်မာနိုင်ငံတော်ဗဟိုဘဏ်</t>
  </si>
  <si>
    <t>ဇယား(၁၄)</t>
  </si>
  <si>
    <t>ဇယား(၁၅)</t>
  </si>
  <si>
    <t>ဆက်သွယ်ရေးဝန်ဆောင်မှုလုပ်ငန်းလုပ်ကိုင်</t>
  </si>
  <si>
    <t>​</t>
  </si>
  <si>
    <t>ပြည်ထောင်စုလွှတ်တော်</t>
  </si>
  <si>
    <t>ပြည်ထောင်စုလွှတ်တော်နာယက ကတာဝန်ပေးသူ</t>
  </si>
  <si>
    <t>တာ၀န်ပေးသူ</t>
  </si>
  <si>
    <t>ပြည်ထောင်စုလွှတ်တော်ဆိုင်ရာဖွံ့ဖြိုးရေး</t>
  </si>
  <si>
    <t>ရန်ပုံငွေအတွက်တိုင်းဒေသကြီး/ပြည်နယ်</t>
  </si>
  <si>
    <t>များသို့ ထောက်ပံ့ငွေ</t>
  </si>
  <si>
    <t>ဇယား(၁၆)</t>
  </si>
  <si>
    <t>ဇယား(၁၇)</t>
  </si>
  <si>
    <t>ဇယား(၁၈)</t>
  </si>
  <si>
    <t>နေပြည်တော်ကောင်စီ</t>
  </si>
  <si>
    <t>​ရေနံနှင့်သဘာဝဓာတ်ငွေ့ထုတ်ယူသည့်</t>
  </si>
  <si>
    <t>လက်အောက်ရှိ ရန်ကုန်လျှပ်စစ်ဓာတ်အား</t>
  </si>
  <si>
    <t>‌ပေးရေးကော်ပိုရေးရှင်း</t>
  </si>
  <si>
    <t>လက်အောက်ရှိ မန္တလေးလျှပ်စစ်ဓာတ်အား</t>
  </si>
  <si>
    <t>မြန်မာနိုင်ငံအောင်ဘာလေသိန်းဆု</t>
  </si>
  <si>
    <t>လိုင်စင်ဆိုင်ရာအခငွေများ</t>
  </si>
  <si>
    <t>နိုင်ငံပိုင်သယံဇာတများထုတ်ယူသုံးစွဲမှု</t>
  </si>
  <si>
    <t>‌အပေါ်ကောက်ခံသည့်အခွန်အကောက်</t>
  </si>
  <si>
    <t>တာတမံခွန်</t>
  </si>
  <si>
    <t>‌ရေခွန်</t>
  </si>
  <si>
    <t>အတွက် ကောက်ခံသည့်သစ်တောခွန်</t>
  </si>
  <si>
    <t xml:space="preserve">ဓာတ်သတ္တုပစ္စည်းများ ထုတ်ယူသည့် </t>
  </si>
  <si>
    <t>ငါးလုပ်ငန်းဆိုင်ရာအခွန်အခ</t>
  </si>
  <si>
    <t>‌ရေအားအရင်းအမြစ်မှ လျှပ်စစ်ဓာတ်အား</t>
  </si>
  <si>
    <t>ထုတ်ယူသည့်အတွက် အခမဲ့ရရှိသည့်</t>
  </si>
  <si>
    <t>ခြင်းကြောင့်ကောက်ခံသည့်အခွန်အခ</t>
  </si>
  <si>
    <t>ဓာတ်အားခ</t>
  </si>
  <si>
    <t>လွှတ်တော်ဥက္ကဋ္ဌက တာဝန်ပေးသူ</t>
  </si>
  <si>
    <t>အမျိုးသားလွှတ်တော်ဥက္ကဋ္ဌက တာဝန်ပေးသူ</t>
  </si>
  <si>
    <t>ဥပဒေဆိုင်ရာခုံရုံး ဥက္ကဋ္ဌကတာဝန်ပေးသူ</t>
  </si>
  <si>
    <t>‌ကော်မရှင်ဥက္ကဋ္ဌကတာဝန်ပေးသူ</t>
  </si>
  <si>
    <t>ပြည်ထောင်စုရွေးကောက်ပွဲကော်မရှင်ဥက္ကဋ္ဌ</t>
  </si>
  <si>
    <t>​နေပြည်တော်ကောင်စီဥက္ကဋ္ဌ သို့မဟုတ်</t>
  </si>
  <si>
    <t>​နေပြည်တော်ကောင်စီဥက္ကဋ္ဌက တာဝန်ပေးသူ</t>
  </si>
  <si>
    <t>သာယာရေးကော်မတီ ဥက္ကဋ္ဌကတာဝန်ပေးသူ</t>
  </si>
  <si>
    <t>ပြည်ထောင်စုရာထူးဝန်အဖွဲ့ ဥက္ကဋ္ဌက</t>
  </si>
  <si>
    <t>အတွက် ကောက်ခံသည့်အခွန်(စက်မှုကုန်ကြမ်း</t>
  </si>
  <si>
    <t>တွင်းထွက်နှင့်အလှဆင်ကျောက်များမပါ)</t>
  </si>
  <si>
    <t>‌မော်တော်ယာဉ်၊ယာဉ်မောင်းလိုင်စင်၊လုပ်ငန်း</t>
  </si>
  <si>
    <t>ပြည်ထောင်စုဘဏ္ဍာရန်ပုံငွေအစီအစဉ်ပြင်ပမှ ဆောင်ရွက်သော နိုင်ငံတော်ပိုင်စီးပွားရေးအဖွဲ့အစည်းများ</t>
  </si>
  <si>
    <t>ပြည်ထောင်စုဘဏ္ဍာရန်ပုံငွေအစီအစဉ်ပြင်ပမှ ဆောင်ရွက်သော ဝန်ကြီးဌာနများနှင့်ဦးစီးဌာနများ</t>
  </si>
  <si>
    <t>ပြည်သူ့လွှတ်တော်ဥက္ကဋ္ဌ သို့မဟုတ်  ပြည်သူ့</t>
  </si>
  <si>
    <t>ပြည်ထောင်စုဘဏ္ဍာရန်ပုံငွေအစီအစဉ်ပြင်ပမှ</t>
  </si>
  <si>
    <t>ခရီးလှည့်လည်ရေးလိုင်စင်/ဟိုတယ်နှင့်</t>
  </si>
  <si>
    <t>လိုင်စင်များအတွက်လိုင်စင်ကြေး</t>
  </si>
  <si>
    <t>အထူးကုန်စည်ခွန်</t>
  </si>
  <si>
    <t>နိုင်ငံတော်အတိုင်ပင်ခံရုံး</t>
  </si>
  <si>
    <t>သာသနာရေးနှင့်ယဉ်ကျေးမှု</t>
  </si>
  <si>
    <t>စိုက်ပျိုးရေး၊မွေးမြူရေးနှင့်ဆည်မြောင်း</t>
  </si>
  <si>
    <t>ပို့ဆောင်ရေးနှင့်ဆက်သွယ်ရေး</t>
  </si>
  <si>
    <t>ထိန်းသိမ်းရေး</t>
  </si>
  <si>
    <t>လျှပ်စစ်နှင့်စွမ်းအင်</t>
  </si>
  <si>
    <t>အလုပ်သမား၊လူဝင်မှုကြီးကြပ်ရေးနှင့်</t>
  </si>
  <si>
    <t>ပြည်သူ့အင်အား</t>
  </si>
  <si>
    <t>‌ဆောက်လုပ်ရေး</t>
  </si>
  <si>
    <t>‌နေရာချထားရေး</t>
  </si>
  <si>
    <t>တိုင်းရင်းသားလူမျိုးများရေးရာ</t>
  </si>
  <si>
    <t>သယံဇာတနှင့်သဘာဝပတ်ဝန်းကျင်</t>
  </si>
  <si>
    <t>ပို့ဆောင်ရေးနှင့်ဆက်သွယ်ရေးဝန်ကြီး</t>
  </si>
  <si>
    <t>ဌာနလက်အောက်ရှိ နိုင်ငံတော်ပိုင်</t>
  </si>
  <si>
    <t>​ထိန်းသိမ်းရေးဝန်ကြီးဌာနလက်အောက်ရှိ</t>
  </si>
  <si>
    <t>လျှပ်စစ်နှင့်စွမ်းအင်ဝန်ကြီးဌာန</t>
  </si>
  <si>
    <t>ပို့ဆောင်ရေးနှင့်ဆက်သွယ်ရေးဝန်ကြီးဌာန</t>
  </si>
  <si>
    <t>အလုပ်သမား၊ လူဝင်မှုကြီးကြပ်ရေးနှင့်ပြည်သူ့</t>
  </si>
  <si>
    <t>အင်အားဝန်ကြီးဌာနလက်အောက်ရှိ လူမှုဖူလုံရေး</t>
  </si>
  <si>
    <t>ကျန်းမာရေးနှင့်အားကစား</t>
  </si>
  <si>
    <t>ဟိုတယ်နှင့်ခရီးသွားလာရေး</t>
  </si>
  <si>
    <t>ပင်စင်လစာငွေများနှင့်ဂုဏ်ထူးဆောင်ဘွဲ့၊</t>
  </si>
  <si>
    <t>ဂုဏ်ထူးဆောင်တံဆိပ်ချီးမြှင့်ငွေများ</t>
  </si>
  <si>
    <t>အရေးပေါ်ရန်ပုံငွေ</t>
  </si>
  <si>
    <t>မြေလွတ်၊မြေလပ်နှင့်မြေရိုင်းများ လုပ်ပိုင်ခွင့်၊</t>
  </si>
  <si>
    <t>အသုံးပြုခွင့်ရရှိသူများထံမှကောက်ခံရရှိသည့်အခွန်</t>
  </si>
  <si>
    <t>ပြည်ထောင်စုအစိုးရအဖွဲ့ရုံး</t>
  </si>
  <si>
    <t>အပြည်ပြည်ဆိုင်ရာပူးပေါင်းဆောင်ရွက်ရေး</t>
  </si>
  <si>
    <t>ရင်းနှီးမြှုပ်နှံမှုနှင့် နိုင်ငံခြားစီးပွား</t>
  </si>
  <si>
    <t>ဆက်သွယ်ရေး</t>
  </si>
  <si>
    <t>​ချေးငွေ/ အရေးပေါ်ရန်ပုံငွေအတွက် ခွင့်ပြုငွေ</t>
  </si>
  <si>
    <t>​ထောက်ပံ့ငွေ/ချေးငွေ/ အရေးပေါ်ရန်ပုံငွေအတွက်</t>
  </si>
  <si>
    <t>ခွင့်ပြုငွေ</t>
  </si>
  <si>
    <t>သွင်းကုန်အတွက်လိုင်စင်ကြေး၊ပါမစ်ကြေးများ</t>
  </si>
  <si>
    <t>ရုံးခွန်နှင့်တံဆိပ်ခေါင်းခွန်</t>
  </si>
  <si>
    <t xml:space="preserve">နိုင်ငံတော်သမ္မတ၊ ပြည်ထောင်စုအစိုးရအဖွဲ့၊ ပြည်ထောင်စုလွှတ်တော်၊  ပြည်သူ့လွှတ်တော်၊ အမျိုးသားလွှတ်တော်၊ ပြည်ထောင်စုတရားလွှတ်တော်ချုပ်၊ နိုင်ငံတော်ဖွဲ့စည်းပုံအခြေခံဥပဒေဆိုင်ရာခုံရုံး၊ ပြည်ထောင်စုရွေးကောက်ပွဲကော်မရှင်၊ </t>
  </si>
  <si>
    <t xml:space="preserve"> ပြည်ထောင်စုရှေ့နေချုပ်၊ ပြည်ထောင်စုစာရင်းစစ်ချုပ်နှင့် ပြည်ထောင်စုရာထူးဝန်အဖွဲ့</t>
  </si>
  <si>
    <t>သုံးစွဲမှုအပေါ် ကောက်ခံသည့်အခွန်အကောက်</t>
  </si>
  <si>
    <t>ဝင်ငွေနှင့်ပိုင်ဆိုင်မှုအပေါ်‌ကောက်ခံသည့်</t>
  </si>
  <si>
    <t xml:space="preserve">အမျိုးသားလွှတ်တော်ဥက္ကဋ္ဌ သို့မဟုတ်  </t>
  </si>
  <si>
    <t>ဥက္ကဋ္ဌ သို့မဟုတ် နိုင်ငံတော်ဖွဲ့စည်းပုံအခြေခံ</t>
  </si>
  <si>
    <t>ပြည်ထောင်စုရာထူးဝန်အဖွဲ့ဥက္ကဋ္ဌ သို့မဟုတ်</t>
  </si>
  <si>
    <t xml:space="preserve">ပြည်ထောင်စုလွှတ်တော်နာယက သို့မဟုတ် </t>
  </si>
  <si>
    <t>ရတနာခွန်</t>
  </si>
  <si>
    <t>ဓာတ်သတ္တုခွန်နှင့်တွင်းဝခွန်</t>
  </si>
  <si>
    <t>စီမံကိန်း၊ ဘဏ္ဍာရေးနှင့်စက်မှု</t>
  </si>
  <si>
    <t>စီမံကိန်း၊ ဘဏ္ဍာရေးနှင့် စက်မှုဝန်ကြီးဌာန</t>
  </si>
  <si>
    <t>ဥက္ကဋ္ဌ သို့မဟုတ် နေပြည်တော်စည်ပင်</t>
  </si>
  <si>
    <t>တည်းခိုရိပ်သာလိုင်စင်/ဧည့်လမ်းညွှန်လုပ်ငန်း</t>
  </si>
  <si>
    <t>ဝန်ထမ်းနောင်ရေးဗဟိုရန်ပုံငွေအကောင်အထည်</t>
  </si>
  <si>
    <t>ဖော်မှုငွေစာရင်း</t>
  </si>
  <si>
    <t>မြန်မာနိုင်ငံတော်ဗဟိုဘဏ်မှရငွေ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</si>
</sst>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"/>
    <numFmt numFmtId="167" formatCode="0.0000"/>
    <numFmt numFmtId="168" formatCode="[$-10000455]0"/>
    <numFmt numFmtId="169" formatCode="[$-10000455]0.###"/>
    <numFmt numFmtId="170" formatCode="[$-10000455]0.#"/>
    <numFmt numFmtId="171" formatCode="[$-10000455]0.##"/>
    <numFmt numFmtId="172" formatCode="[$-10000455]0.####"/>
    <numFmt numFmtId="173" formatCode="[$-10000455]###,###.###"/>
    <numFmt numFmtId="174" formatCode="[$-10000455]###,###.###.000"/>
    <numFmt numFmtId="175" formatCode="[$-10000455]###,###.000"/>
    <numFmt numFmtId="176" formatCode="[$-10000455]###,##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Myanmar3"/>
      <family val="1"/>
    </font>
    <font>
      <sz val="10"/>
      <name val="Pyidaungsu"/>
      <family val="2"/>
    </font>
    <font>
      <b/>
      <sz val="10"/>
      <name val="Pyidaungsu"/>
      <family val="2"/>
    </font>
    <font>
      <b/>
      <u val="single"/>
      <sz val="10"/>
      <name val="Pyidaungsu"/>
      <family val="2"/>
    </font>
    <font>
      <u val="single"/>
      <sz val="10"/>
      <name val="Pyidaungsu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Pyidaungsu"/>
      <family val="2"/>
    </font>
    <font>
      <b/>
      <u val="single"/>
      <sz val="10"/>
      <color indexed="9"/>
      <name val="Pyidaungsu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Pyidaungsu"/>
      <family val="2"/>
    </font>
    <font>
      <b/>
      <u val="single"/>
      <sz val="10"/>
      <color theme="0"/>
      <name val="Pyidaungsu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173" fontId="4" fillId="0" borderId="10" xfId="0" applyNumberFormat="1" applyFont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8" fontId="4" fillId="0" borderId="1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8" fontId="4" fillId="33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168" fontId="4" fillId="33" borderId="15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168" fontId="4" fillId="33" borderId="10" xfId="0" applyNumberFormat="1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16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165" fontId="4" fillId="0" borderId="15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 horizontal="right" vertical="center"/>
    </xf>
    <xf numFmtId="1" fontId="4" fillId="33" borderId="15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>
      <alignment vertical="center"/>
    </xf>
    <xf numFmtId="1" fontId="4" fillId="33" borderId="1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8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8" fontId="4" fillId="0" borderId="10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8" fontId="4" fillId="33" borderId="12" xfId="0" applyNumberFormat="1" applyFont="1" applyFill="1" applyBorder="1" applyAlignment="1">
      <alignment horizontal="right" vertical="center"/>
    </xf>
    <xf numFmtId="168" fontId="4" fillId="33" borderId="10" xfId="0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vertical="center"/>
    </xf>
    <xf numFmtId="168" fontId="3" fillId="0" borderId="15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 wrapText="1"/>
    </xf>
    <xf numFmtId="176" fontId="46" fillId="0" borderId="10" xfId="0" applyNumberFormat="1" applyFont="1" applyBorder="1" applyAlignment="1">
      <alignment horizontal="right" vertical="center"/>
    </xf>
    <xf numFmtId="176" fontId="46" fillId="0" borderId="10" xfId="0" applyNumberFormat="1" applyFont="1" applyBorder="1" applyAlignment="1">
      <alignment vertical="center"/>
    </xf>
    <xf numFmtId="176" fontId="46" fillId="0" borderId="10" xfId="0" applyNumberFormat="1" applyFont="1" applyFill="1" applyBorder="1" applyAlignment="1">
      <alignment horizontal="right" vertical="center" wrapText="1"/>
    </xf>
    <xf numFmtId="173" fontId="46" fillId="0" borderId="13" xfId="0" applyNumberFormat="1" applyFont="1" applyBorder="1" applyAlignment="1">
      <alignment horizontal="right" vertical="center"/>
    </xf>
    <xf numFmtId="173" fontId="46" fillId="0" borderId="13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16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4" fillId="33" borderId="2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quotePrefix="1">
      <alignment horizontal="center" vertical="center"/>
    </xf>
    <xf numFmtId="0" fontId="6" fillId="0" borderId="0" xfId="0" applyFont="1" applyFill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6"/>
  <sheetViews>
    <sheetView showZeros="0" zoomScale="90" zoomScaleNormal="90" zoomScalePageLayoutView="0" workbookViewId="0" topLeftCell="A34">
      <selection activeCell="A101" sqref="A101:M101"/>
    </sheetView>
  </sheetViews>
  <sheetFormatPr defaultColWidth="9.140625" defaultRowHeight="18" customHeight="1"/>
  <cols>
    <col min="1" max="1" width="5.00390625" style="4" customWidth="1"/>
    <col min="2" max="2" width="35.421875" style="6" customWidth="1"/>
    <col min="3" max="3" width="36.421875" style="6" customWidth="1"/>
    <col min="4" max="4" width="17.00390625" style="6" customWidth="1"/>
    <col min="5" max="5" width="17.140625" style="4" customWidth="1"/>
    <col min="6" max="6" width="16.8515625" style="6" customWidth="1"/>
    <col min="7" max="13" width="16.00390625" style="6" customWidth="1"/>
    <col min="14" max="14" width="9.140625" style="6" customWidth="1"/>
    <col min="15" max="15" width="13.8515625" style="6" bestFit="1" customWidth="1"/>
    <col min="16" max="16384" width="9.140625" style="6" customWidth="1"/>
  </cols>
  <sheetData>
    <row r="1" spans="1:13" s="4" customFormat="1" ht="18" customHeight="1">
      <c r="A1" s="168">
        <v>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0.5" customHeight="1">
      <c r="A2" s="3"/>
      <c r="B2" s="5"/>
      <c r="C2" s="5"/>
      <c r="D2" s="5"/>
      <c r="E2" s="3"/>
      <c r="F2" s="5"/>
      <c r="G2" s="5"/>
      <c r="H2" s="5"/>
      <c r="I2" s="5"/>
      <c r="J2" s="5"/>
      <c r="K2" s="5"/>
      <c r="L2" s="5"/>
      <c r="M2" s="5"/>
    </row>
    <row r="3" spans="1:17" ht="19.5" customHeight="1">
      <c r="A3" s="170" t="s">
        <v>208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8"/>
      <c r="O3" s="8"/>
      <c r="P3" s="8"/>
      <c r="Q3" s="8"/>
    </row>
    <row r="4" spans="1:17" ht="18" customHeight="1">
      <c r="A4" s="170" t="s">
        <v>209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8"/>
      <c r="O4" s="8"/>
      <c r="P4" s="8"/>
      <c r="Q4" s="8"/>
    </row>
    <row r="5" spans="1:16" ht="18" customHeight="1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1" t="s">
        <v>80</v>
      </c>
      <c r="N5" s="8"/>
      <c r="O5" s="8"/>
      <c r="P5" s="8"/>
    </row>
    <row r="6" spans="11:13" ht="18" customHeight="1">
      <c r="K6" s="171" t="s">
        <v>25</v>
      </c>
      <c r="L6" s="171"/>
      <c r="M6" s="171"/>
    </row>
    <row r="7" spans="1:13" ht="18" customHeight="1">
      <c r="A7" s="172" t="s">
        <v>70</v>
      </c>
      <c r="B7" s="13"/>
      <c r="C7" s="13"/>
      <c r="D7" s="175" t="s">
        <v>78</v>
      </c>
      <c r="E7" s="176"/>
      <c r="F7" s="176"/>
      <c r="G7" s="176"/>
      <c r="H7" s="176"/>
      <c r="I7" s="176"/>
      <c r="J7" s="176"/>
      <c r="K7" s="176"/>
      <c r="L7" s="176"/>
      <c r="M7" s="177"/>
    </row>
    <row r="8" spans="1:13" ht="18" customHeight="1">
      <c r="A8" s="173"/>
      <c r="B8" s="166" t="s">
        <v>5</v>
      </c>
      <c r="C8" s="166" t="s">
        <v>6</v>
      </c>
      <c r="D8" s="165" t="s">
        <v>71</v>
      </c>
      <c r="E8" s="178" t="s">
        <v>196</v>
      </c>
      <c r="F8" s="165" t="s">
        <v>72</v>
      </c>
      <c r="G8" s="165" t="s">
        <v>73</v>
      </c>
      <c r="H8" s="165" t="s">
        <v>74</v>
      </c>
      <c r="I8" s="175" t="s">
        <v>75</v>
      </c>
      <c r="J8" s="177"/>
      <c r="K8" s="163" t="s">
        <v>111</v>
      </c>
      <c r="L8" s="165" t="s">
        <v>79</v>
      </c>
      <c r="M8" s="165" t="s">
        <v>23</v>
      </c>
    </row>
    <row r="9" spans="1:13" ht="18" customHeight="1">
      <c r="A9" s="172"/>
      <c r="B9" s="166"/>
      <c r="C9" s="166"/>
      <c r="D9" s="165"/>
      <c r="E9" s="179"/>
      <c r="F9" s="165"/>
      <c r="G9" s="165"/>
      <c r="H9" s="165"/>
      <c r="I9" s="165" t="s">
        <v>16</v>
      </c>
      <c r="J9" s="16" t="s">
        <v>76</v>
      </c>
      <c r="K9" s="163"/>
      <c r="L9" s="166"/>
      <c r="M9" s="165"/>
    </row>
    <row r="10" spans="1:13" ht="18" customHeight="1">
      <c r="A10" s="174"/>
      <c r="B10" s="17"/>
      <c r="C10" s="17"/>
      <c r="D10" s="167"/>
      <c r="E10" s="180"/>
      <c r="F10" s="167"/>
      <c r="G10" s="167"/>
      <c r="H10" s="167"/>
      <c r="I10" s="167"/>
      <c r="J10" s="20" t="s">
        <v>77</v>
      </c>
      <c r="K10" s="164"/>
      <c r="L10" s="167"/>
      <c r="M10" s="167"/>
    </row>
    <row r="11" spans="1:13" ht="18" customHeight="1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</row>
    <row r="12" spans="1:15" ht="18" customHeight="1">
      <c r="A12" s="23">
        <v>1</v>
      </c>
      <c r="B12" s="6" t="s">
        <v>2</v>
      </c>
      <c r="C12" s="17" t="s">
        <v>26</v>
      </c>
      <c r="D12" s="135">
        <v>9140.516</v>
      </c>
      <c r="E12" s="132">
        <v>100</v>
      </c>
      <c r="F12" s="135"/>
      <c r="G12" s="135"/>
      <c r="H12" s="135">
        <v>1790.789</v>
      </c>
      <c r="I12" s="136"/>
      <c r="J12" s="136"/>
      <c r="K12" s="136"/>
      <c r="L12" s="136"/>
      <c r="M12" s="135">
        <f>D12+E12+F12+G12+H12+I12+J12+K12+L12</f>
        <v>11031.305</v>
      </c>
      <c r="O12" s="6">
        <f>8619.935-108.608</f>
        <v>8511.327</v>
      </c>
    </row>
    <row r="13" spans="1:13" ht="18" customHeight="1">
      <c r="A13" s="24"/>
      <c r="B13" s="25"/>
      <c r="C13" s="17" t="s">
        <v>27</v>
      </c>
      <c r="D13" s="135"/>
      <c r="E13" s="132"/>
      <c r="F13" s="135"/>
      <c r="G13" s="135"/>
      <c r="H13" s="135"/>
      <c r="I13" s="136"/>
      <c r="J13" s="136"/>
      <c r="K13" s="136"/>
      <c r="L13" s="136"/>
      <c r="M13" s="135">
        <f aca="true" t="shared" si="0" ref="M13:M50">D13+E13+F13+G13+H13+I13+J13+K13+L13</f>
        <v>0</v>
      </c>
    </row>
    <row r="14" spans="1:13" ht="13.5" customHeight="1">
      <c r="A14" s="24"/>
      <c r="B14" s="25"/>
      <c r="C14" s="17"/>
      <c r="D14" s="135"/>
      <c r="E14" s="132"/>
      <c r="F14" s="135"/>
      <c r="G14" s="135"/>
      <c r="H14" s="135"/>
      <c r="I14" s="136"/>
      <c r="J14" s="136"/>
      <c r="K14" s="136"/>
      <c r="L14" s="136"/>
      <c r="M14" s="135">
        <f t="shared" si="0"/>
        <v>0</v>
      </c>
    </row>
    <row r="15" spans="1:15" ht="18" customHeight="1">
      <c r="A15" s="26">
        <v>2</v>
      </c>
      <c r="B15" s="27" t="s">
        <v>28</v>
      </c>
      <c r="C15" s="17" t="s">
        <v>26</v>
      </c>
      <c r="D15" s="135">
        <v>1801.641</v>
      </c>
      <c r="E15" s="132"/>
      <c r="F15" s="135"/>
      <c r="G15" s="135"/>
      <c r="H15" s="135">
        <v>55.905</v>
      </c>
      <c r="I15" s="136"/>
      <c r="J15" s="136"/>
      <c r="K15" s="136"/>
      <c r="L15" s="136"/>
      <c r="M15" s="135">
        <f t="shared" si="0"/>
        <v>1857.546</v>
      </c>
      <c r="O15" s="6">
        <f>54.605-5.05</f>
        <v>49.555</v>
      </c>
    </row>
    <row r="16" spans="1:13" ht="18" customHeight="1">
      <c r="A16" s="28"/>
      <c r="B16" s="27"/>
      <c r="C16" s="17" t="s">
        <v>27</v>
      </c>
      <c r="D16" s="135"/>
      <c r="E16" s="132"/>
      <c r="F16" s="135"/>
      <c r="G16" s="135"/>
      <c r="H16" s="135"/>
      <c r="I16" s="136"/>
      <c r="J16" s="136"/>
      <c r="K16" s="136"/>
      <c r="L16" s="136"/>
      <c r="M16" s="135">
        <f t="shared" si="0"/>
        <v>0</v>
      </c>
    </row>
    <row r="17" spans="1:13" ht="11.25" customHeight="1">
      <c r="A17" s="28"/>
      <c r="B17" s="25"/>
      <c r="C17" s="17"/>
      <c r="D17" s="135"/>
      <c r="E17" s="132"/>
      <c r="F17" s="135"/>
      <c r="G17" s="135"/>
      <c r="H17" s="135"/>
      <c r="I17" s="136"/>
      <c r="J17" s="136"/>
      <c r="K17" s="136"/>
      <c r="L17" s="136"/>
      <c r="M17" s="135">
        <f t="shared" si="0"/>
        <v>0</v>
      </c>
    </row>
    <row r="18" spans="1:15" ht="18" customHeight="1">
      <c r="A18" s="23">
        <v>3</v>
      </c>
      <c r="B18" s="25" t="s">
        <v>127</v>
      </c>
      <c r="C18" s="17" t="s">
        <v>215</v>
      </c>
      <c r="D18" s="135">
        <v>1351.12</v>
      </c>
      <c r="E18" s="132">
        <v>40</v>
      </c>
      <c r="F18" s="135">
        <v>12</v>
      </c>
      <c r="G18" s="135"/>
      <c r="H18" s="135">
        <v>73.136</v>
      </c>
      <c r="I18" s="136"/>
      <c r="J18" s="136"/>
      <c r="K18" s="136"/>
      <c r="L18" s="136"/>
      <c r="M18" s="135">
        <f t="shared" si="0"/>
        <v>1476.2559999999999</v>
      </c>
      <c r="O18" s="6">
        <f>236.575-0.36</f>
        <v>236.21499999999997</v>
      </c>
    </row>
    <row r="19" spans="1:13" ht="18" customHeight="1">
      <c r="A19" s="28"/>
      <c r="B19" s="25"/>
      <c r="C19" s="17" t="s">
        <v>128</v>
      </c>
      <c r="D19" s="135"/>
      <c r="E19" s="132"/>
      <c r="F19" s="135"/>
      <c r="G19" s="135"/>
      <c r="H19" s="135"/>
      <c r="I19" s="136"/>
      <c r="J19" s="136"/>
      <c r="K19" s="136"/>
      <c r="L19" s="136"/>
      <c r="M19" s="135">
        <f t="shared" si="0"/>
        <v>0</v>
      </c>
    </row>
    <row r="20" spans="1:13" ht="13.5" customHeight="1">
      <c r="A20" s="28"/>
      <c r="B20" s="25"/>
      <c r="C20" s="17"/>
      <c r="D20" s="135"/>
      <c r="E20" s="132"/>
      <c r="F20" s="135"/>
      <c r="G20" s="135"/>
      <c r="H20" s="135"/>
      <c r="I20" s="136"/>
      <c r="J20" s="136"/>
      <c r="K20" s="136"/>
      <c r="L20" s="136"/>
      <c r="M20" s="135">
        <f t="shared" si="0"/>
        <v>0</v>
      </c>
    </row>
    <row r="21" spans="1:15" ht="18" customHeight="1">
      <c r="A21" s="23">
        <v>4</v>
      </c>
      <c r="B21" s="25" t="s">
        <v>119</v>
      </c>
      <c r="C21" s="17" t="s">
        <v>168</v>
      </c>
      <c r="D21" s="135">
        <v>9075.57</v>
      </c>
      <c r="E21" s="132">
        <v>40</v>
      </c>
      <c r="F21" s="135"/>
      <c r="G21" s="135"/>
      <c r="H21" s="135">
        <v>955.333</v>
      </c>
      <c r="I21" s="136"/>
      <c r="J21" s="136"/>
      <c r="K21" s="136"/>
      <c r="L21" s="136"/>
      <c r="M21" s="135">
        <f t="shared" si="0"/>
        <v>10070.903</v>
      </c>
      <c r="O21" s="6">
        <f>44.987-0.3</f>
        <v>44.687000000000005</v>
      </c>
    </row>
    <row r="22" spans="1:13" ht="18" customHeight="1">
      <c r="A22" s="28"/>
      <c r="B22" s="25"/>
      <c r="C22" s="17" t="s">
        <v>154</v>
      </c>
      <c r="D22" s="135"/>
      <c r="E22" s="132"/>
      <c r="F22" s="135"/>
      <c r="G22" s="135"/>
      <c r="H22" s="135"/>
      <c r="I22" s="136"/>
      <c r="J22" s="136"/>
      <c r="K22" s="136"/>
      <c r="L22" s="136"/>
      <c r="M22" s="135">
        <f t="shared" si="0"/>
        <v>0</v>
      </c>
    </row>
    <row r="23" spans="1:13" ht="13.5" customHeight="1">
      <c r="A23" s="28"/>
      <c r="B23" s="25"/>
      <c r="C23" s="17"/>
      <c r="D23" s="135"/>
      <c r="E23" s="132"/>
      <c r="F23" s="135"/>
      <c r="G23" s="135"/>
      <c r="H23" s="135"/>
      <c r="I23" s="136"/>
      <c r="J23" s="136"/>
      <c r="K23" s="136"/>
      <c r="L23" s="136"/>
      <c r="M23" s="135">
        <f t="shared" si="0"/>
        <v>0</v>
      </c>
    </row>
    <row r="24" spans="1:15" ht="18" customHeight="1">
      <c r="A24" s="23">
        <v>5</v>
      </c>
      <c r="B24" s="25" t="s">
        <v>120</v>
      </c>
      <c r="C24" s="17" t="s">
        <v>212</v>
      </c>
      <c r="D24" s="135">
        <v>6033.384</v>
      </c>
      <c r="E24" s="132">
        <v>40</v>
      </c>
      <c r="F24" s="135"/>
      <c r="G24" s="135"/>
      <c r="H24" s="135">
        <v>130.238</v>
      </c>
      <c r="I24" s="136"/>
      <c r="J24" s="136"/>
      <c r="K24" s="136"/>
      <c r="L24" s="136"/>
      <c r="M24" s="135">
        <f t="shared" si="0"/>
        <v>6203.622</v>
      </c>
      <c r="O24" s="6">
        <f>128.25-12.26</f>
        <v>115.99</v>
      </c>
    </row>
    <row r="25" spans="1:13" ht="18" customHeight="1">
      <c r="A25" s="28"/>
      <c r="B25" s="25"/>
      <c r="C25" s="17" t="s">
        <v>155</v>
      </c>
      <c r="D25" s="135"/>
      <c r="E25" s="132"/>
      <c r="F25" s="135"/>
      <c r="G25" s="135"/>
      <c r="H25" s="135"/>
      <c r="I25" s="136"/>
      <c r="J25" s="136"/>
      <c r="K25" s="136"/>
      <c r="L25" s="136"/>
      <c r="M25" s="135">
        <f t="shared" si="0"/>
        <v>0</v>
      </c>
    </row>
    <row r="26" spans="1:13" ht="13.5" customHeight="1">
      <c r="A26" s="28"/>
      <c r="B26" s="25"/>
      <c r="C26" s="17"/>
      <c r="D26" s="135"/>
      <c r="E26" s="132"/>
      <c r="F26" s="135"/>
      <c r="G26" s="135"/>
      <c r="H26" s="135"/>
      <c r="I26" s="136"/>
      <c r="J26" s="136"/>
      <c r="K26" s="136"/>
      <c r="L26" s="136"/>
      <c r="M26" s="135">
        <f t="shared" si="0"/>
        <v>0</v>
      </c>
    </row>
    <row r="27" spans="1:13" ht="18" customHeight="1">
      <c r="A27" s="23">
        <v>6</v>
      </c>
      <c r="B27" s="27" t="s">
        <v>29</v>
      </c>
      <c r="C27" s="17" t="s">
        <v>34</v>
      </c>
      <c r="D27" s="135">
        <v>26213.08</v>
      </c>
      <c r="E27" s="132">
        <v>40</v>
      </c>
      <c r="F27" s="135"/>
      <c r="G27" s="135"/>
      <c r="H27" s="135">
        <v>18670.724</v>
      </c>
      <c r="I27" s="136"/>
      <c r="J27" s="136"/>
      <c r="K27" s="136"/>
      <c r="L27" s="136"/>
      <c r="M27" s="135">
        <f t="shared" si="0"/>
        <v>44923.804000000004</v>
      </c>
    </row>
    <row r="28" spans="1:13" ht="18" customHeight="1">
      <c r="A28" s="28"/>
      <c r="B28" s="27"/>
      <c r="C28" s="17" t="s">
        <v>35</v>
      </c>
      <c r="D28" s="135"/>
      <c r="E28" s="132"/>
      <c r="F28" s="135"/>
      <c r="G28" s="135"/>
      <c r="H28" s="135"/>
      <c r="I28" s="136"/>
      <c r="J28" s="136"/>
      <c r="K28" s="136"/>
      <c r="L28" s="136"/>
      <c r="M28" s="135">
        <f t="shared" si="0"/>
        <v>0</v>
      </c>
    </row>
    <row r="29" spans="1:13" ht="18" customHeight="1">
      <c r="A29" s="28"/>
      <c r="B29" s="25"/>
      <c r="C29" s="17" t="s">
        <v>36</v>
      </c>
      <c r="D29" s="135"/>
      <c r="E29" s="132"/>
      <c r="F29" s="135"/>
      <c r="G29" s="135"/>
      <c r="H29" s="135"/>
      <c r="I29" s="136"/>
      <c r="J29" s="136"/>
      <c r="K29" s="136"/>
      <c r="L29" s="136"/>
      <c r="M29" s="135">
        <f t="shared" si="0"/>
        <v>0</v>
      </c>
    </row>
    <row r="30" spans="1:13" ht="12.75" customHeight="1">
      <c r="A30" s="28"/>
      <c r="B30" s="25"/>
      <c r="C30" s="17"/>
      <c r="D30" s="135"/>
      <c r="E30" s="132"/>
      <c r="F30" s="135"/>
      <c r="G30" s="135"/>
      <c r="H30" s="135"/>
      <c r="I30" s="136"/>
      <c r="J30" s="136"/>
      <c r="K30" s="136"/>
      <c r="L30" s="136"/>
      <c r="M30" s="135">
        <f t="shared" si="0"/>
        <v>0</v>
      </c>
    </row>
    <row r="31" spans="1:13" ht="18" customHeight="1">
      <c r="A31" s="23">
        <v>7</v>
      </c>
      <c r="B31" s="25" t="s">
        <v>3</v>
      </c>
      <c r="C31" s="17" t="s">
        <v>3</v>
      </c>
      <c r="D31" s="135">
        <v>865.085</v>
      </c>
      <c r="E31" s="132">
        <v>40</v>
      </c>
      <c r="F31" s="135"/>
      <c r="G31" s="135"/>
      <c r="H31" s="135">
        <v>98.025</v>
      </c>
      <c r="I31" s="136"/>
      <c r="J31" s="136"/>
      <c r="K31" s="136"/>
      <c r="L31" s="136"/>
      <c r="M31" s="135">
        <f t="shared" si="0"/>
        <v>1003.11</v>
      </c>
    </row>
    <row r="32" spans="1:13" ht="18" customHeight="1">
      <c r="A32" s="28"/>
      <c r="B32" s="25"/>
      <c r="C32" s="17" t="s">
        <v>213</v>
      </c>
      <c r="D32" s="135"/>
      <c r="E32" s="132"/>
      <c r="F32" s="135"/>
      <c r="G32" s="135"/>
      <c r="H32" s="135"/>
      <c r="I32" s="136"/>
      <c r="J32" s="136"/>
      <c r="K32" s="136"/>
      <c r="L32" s="136"/>
      <c r="M32" s="135">
        <f t="shared" si="0"/>
        <v>0</v>
      </c>
    </row>
    <row r="33" spans="1:13" ht="18" customHeight="1">
      <c r="A33" s="28"/>
      <c r="B33" s="25"/>
      <c r="C33" s="17" t="s">
        <v>156</v>
      </c>
      <c r="D33" s="135"/>
      <c r="E33" s="132"/>
      <c r="F33" s="135"/>
      <c r="G33" s="135"/>
      <c r="H33" s="135"/>
      <c r="I33" s="136"/>
      <c r="J33" s="136"/>
      <c r="K33" s="136"/>
      <c r="L33" s="136"/>
      <c r="M33" s="135">
        <f t="shared" si="0"/>
        <v>0</v>
      </c>
    </row>
    <row r="34" spans="1:13" ht="12" customHeight="1">
      <c r="A34" s="28"/>
      <c r="B34" s="25"/>
      <c r="C34" s="17"/>
      <c r="D34" s="135"/>
      <c r="E34" s="132"/>
      <c r="F34" s="135"/>
      <c r="G34" s="135"/>
      <c r="H34" s="135"/>
      <c r="I34" s="136"/>
      <c r="J34" s="136"/>
      <c r="K34" s="136"/>
      <c r="L34" s="136"/>
      <c r="M34" s="135">
        <f t="shared" si="0"/>
        <v>0</v>
      </c>
    </row>
    <row r="35" spans="1:15" ht="18" customHeight="1">
      <c r="A35" s="23">
        <v>8</v>
      </c>
      <c r="B35" s="25" t="s">
        <v>32</v>
      </c>
      <c r="C35" s="17" t="s">
        <v>158</v>
      </c>
      <c r="D35" s="135">
        <v>47174.5</v>
      </c>
      <c r="E35" s="132">
        <v>40</v>
      </c>
      <c r="F35" s="135"/>
      <c r="G35" s="135"/>
      <c r="H35" s="135">
        <v>5771.076</v>
      </c>
      <c r="I35" s="137"/>
      <c r="J35" s="137"/>
      <c r="K35" s="137"/>
      <c r="L35" s="137"/>
      <c r="M35" s="135">
        <f t="shared" si="0"/>
        <v>52985.576</v>
      </c>
      <c r="O35" s="6">
        <f>10734.628-1152.305</f>
        <v>9582.323</v>
      </c>
    </row>
    <row r="36" spans="1:13" ht="18" customHeight="1">
      <c r="A36" s="28"/>
      <c r="B36" s="25"/>
      <c r="C36" s="17" t="s">
        <v>41</v>
      </c>
      <c r="D36" s="135"/>
      <c r="E36" s="132"/>
      <c r="F36" s="135"/>
      <c r="G36" s="135"/>
      <c r="H36" s="135"/>
      <c r="I36" s="137"/>
      <c r="J36" s="137"/>
      <c r="K36" s="137"/>
      <c r="L36" s="137"/>
      <c r="M36" s="135">
        <f t="shared" si="0"/>
        <v>0</v>
      </c>
    </row>
    <row r="37" spans="1:13" ht="18" customHeight="1">
      <c r="A37" s="28"/>
      <c r="B37" s="25"/>
      <c r="C37" s="17" t="s">
        <v>157</v>
      </c>
      <c r="D37" s="135"/>
      <c r="E37" s="132"/>
      <c r="F37" s="135"/>
      <c r="G37" s="135"/>
      <c r="H37" s="135"/>
      <c r="I37" s="137"/>
      <c r="J37" s="137"/>
      <c r="K37" s="137"/>
      <c r="L37" s="137"/>
      <c r="M37" s="135">
        <f t="shared" si="0"/>
        <v>0</v>
      </c>
    </row>
    <row r="38" spans="1:13" ht="14.25" customHeight="1">
      <c r="A38" s="28"/>
      <c r="B38" s="25"/>
      <c r="C38" s="17"/>
      <c r="D38" s="135"/>
      <c r="E38" s="132"/>
      <c r="F38" s="135"/>
      <c r="G38" s="135"/>
      <c r="H38" s="135"/>
      <c r="I38" s="136"/>
      <c r="J38" s="136"/>
      <c r="K38" s="136"/>
      <c r="L38" s="136"/>
      <c r="M38" s="135">
        <f t="shared" si="0"/>
        <v>0</v>
      </c>
    </row>
    <row r="39" spans="1:13" ht="18" customHeight="1">
      <c r="A39" s="23">
        <v>9</v>
      </c>
      <c r="B39" s="17" t="s">
        <v>30</v>
      </c>
      <c r="C39" s="17" t="s">
        <v>37</v>
      </c>
      <c r="D39" s="135">
        <v>2856.245</v>
      </c>
      <c r="E39" s="132">
        <v>40</v>
      </c>
      <c r="F39" s="135"/>
      <c r="G39" s="135"/>
      <c r="H39" s="135">
        <v>241.26</v>
      </c>
      <c r="I39" s="136"/>
      <c r="J39" s="136"/>
      <c r="K39" s="136"/>
      <c r="L39" s="136"/>
      <c r="M39" s="135">
        <f t="shared" si="0"/>
        <v>3137.505</v>
      </c>
    </row>
    <row r="40" spans="1:13" ht="18" customHeight="1">
      <c r="A40" s="28"/>
      <c r="B40" s="17"/>
      <c r="C40" s="17" t="s">
        <v>38</v>
      </c>
      <c r="D40" s="135"/>
      <c r="E40" s="132"/>
      <c r="F40" s="135"/>
      <c r="G40" s="135"/>
      <c r="H40" s="135"/>
      <c r="I40" s="136"/>
      <c r="J40" s="136"/>
      <c r="K40" s="136"/>
      <c r="L40" s="136"/>
      <c r="M40" s="135">
        <f t="shared" si="0"/>
        <v>0</v>
      </c>
    </row>
    <row r="41" spans="1:13" ht="12.75" customHeight="1">
      <c r="A41" s="28"/>
      <c r="B41" s="25"/>
      <c r="C41" s="17"/>
      <c r="D41" s="135"/>
      <c r="E41" s="132"/>
      <c r="F41" s="135"/>
      <c r="G41" s="135"/>
      <c r="H41" s="135"/>
      <c r="I41" s="136"/>
      <c r="J41" s="136"/>
      <c r="K41" s="136"/>
      <c r="L41" s="136"/>
      <c r="M41" s="135">
        <f t="shared" si="0"/>
        <v>0</v>
      </c>
    </row>
    <row r="42" spans="1:13" ht="18" customHeight="1">
      <c r="A42" s="23">
        <v>10</v>
      </c>
      <c r="B42" s="17" t="s">
        <v>31</v>
      </c>
      <c r="C42" s="17" t="s">
        <v>39</v>
      </c>
      <c r="D42" s="135">
        <v>3837.927</v>
      </c>
      <c r="E42" s="132">
        <v>40</v>
      </c>
      <c r="F42" s="135">
        <v>17.559</v>
      </c>
      <c r="G42" s="135"/>
      <c r="H42" s="135">
        <v>1852.994</v>
      </c>
      <c r="I42" s="136"/>
      <c r="J42" s="136"/>
      <c r="K42" s="136"/>
      <c r="L42" s="136"/>
      <c r="M42" s="135">
        <f t="shared" si="0"/>
        <v>5748.4800000000005</v>
      </c>
    </row>
    <row r="43" spans="1:13" ht="18" customHeight="1">
      <c r="A43" s="28"/>
      <c r="B43" s="17"/>
      <c r="C43" s="17" t="s">
        <v>40</v>
      </c>
      <c r="D43" s="135"/>
      <c r="E43" s="132"/>
      <c r="F43" s="135"/>
      <c r="G43" s="135"/>
      <c r="H43" s="135"/>
      <c r="I43" s="136"/>
      <c r="J43" s="136"/>
      <c r="K43" s="136"/>
      <c r="L43" s="136"/>
      <c r="M43" s="135">
        <f t="shared" si="0"/>
        <v>0</v>
      </c>
    </row>
    <row r="44" spans="1:13" ht="15" customHeight="1">
      <c r="A44" s="28"/>
      <c r="B44" s="29"/>
      <c r="C44" s="17"/>
      <c r="D44" s="135"/>
      <c r="E44" s="132"/>
      <c r="F44" s="135"/>
      <c r="G44" s="135"/>
      <c r="H44" s="135"/>
      <c r="I44" s="137"/>
      <c r="J44" s="137"/>
      <c r="K44" s="137"/>
      <c r="L44" s="137"/>
      <c r="M44" s="135">
        <f t="shared" si="0"/>
        <v>0</v>
      </c>
    </row>
    <row r="45" spans="1:15" ht="18" customHeight="1">
      <c r="A45" s="23">
        <v>11</v>
      </c>
      <c r="B45" s="29" t="s">
        <v>33</v>
      </c>
      <c r="C45" s="17" t="s">
        <v>214</v>
      </c>
      <c r="D45" s="135">
        <v>8168.04</v>
      </c>
      <c r="E45" s="132">
        <v>80</v>
      </c>
      <c r="F45" s="135"/>
      <c r="G45" s="135">
        <v>1.4</v>
      </c>
      <c r="H45" s="135">
        <v>1870.476</v>
      </c>
      <c r="I45" s="137"/>
      <c r="J45" s="137"/>
      <c r="K45" s="137"/>
      <c r="L45" s="137"/>
      <c r="M45" s="135">
        <f t="shared" si="0"/>
        <v>10119.916000000001</v>
      </c>
      <c r="O45" s="6">
        <f>1747.238-170.774</f>
        <v>1576.464</v>
      </c>
    </row>
    <row r="46" spans="1:13" ht="18" customHeight="1">
      <c r="A46" s="28"/>
      <c r="B46" s="29"/>
      <c r="C46" s="17" t="s">
        <v>162</v>
      </c>
      <c r="D46" s="135"/>
      <c r="E46" s="132"/>
      <c r="F46" s="135"/>
      <c r="G46" s="135"/>
      <c r="H46" s="135"/>
      <c r="I46" s="137"/>
      <c r="J46" s="137"/>
      <c r="K46" s="137"/>
      <c r="L46" s="137"/>
      <c r="M46" s="135">
        <f t="shared" si="0"/>
        <v>0</v>
      </c>
    </row>
    <row r="47" spans="1:13" ht="18" customHeight="1">
      <c r="A47" s="28"/>
      <c r="B47" s="25"/>
      <c r="C47" s="17" t="s">
        <v>129</v>
      </c>
      <c r="D47" s="135"/>
      <c r="E47" s="132"/>
      <c r="F47" s="135"/>
      <c r="G47" s="135"/>
      <c r="H47" s="135"/>
      <c r="I47" s="137"/>
      <c r="J47" s="137"/>
      <c r="K47" s="137"/>
      <c r="L47" s="137"/>
      <c r="M47" s="135">
        <f t="shared" si="0"/>
        <v>0</v>
      </c>
    </row>
    <row r="48" spans="1:13" ht="18" customHeight="1">
      <c r="A48" s="28"/>
      <c r="B48" s="25"/>
      <c r="C48" s="17"/>
      <c r="D48" s="135"/>
      <c r="E48" s="132"/>
      <c r="F48" s="135"/>
      <c r="G48" s="135"/>
      <c r="H48" s="135"/>
      <c r="I48" s="137"/>
      <c r="J48" s="137"/>
      <c r="K48" s="137"/>
      <c r="L48" s="137"/>
      <c r="M48" s="135"/>
    </row>
    <row r="49" spans="1:13" ht="18" customHeight="1">
      <c r="A49" s="28"/>
      <c r="B49" s="25"/>
      <c r="C49" s="17"/>
      <c r="D49" s="135"/>
      <c r="E49" s="132"/>
      <c r="F49" s="135"/>
      <c r="G49" s="135"/>
      <c r="H49" s="135"/>
      <c r="I49" s="137"/>
      <c r="J49" s="137"/>
      <c r="K49" s="137"/>
      <c r="L49" s="137"/>
      <c r="M49" s="135"/>
    </row>
    <row r="50" spans="1:13" ht="24" customHeight="1">
      <c r="A50" s="28"/>
      <c r="B50" s="25"/>
      <c r="C50" s="17"/>
      <c r="D50" s="135"/>
      <c r="E50" s="132"/>
      <c r="F50" s="135"/>
      <c r="G50" s="135"/>
      <c r="H50" s="135"/>
      <c r="I50" s="137"/>
      <c r="J50" s="137"/>
      <c r="K50" s="137"/>
      <c r="L50" s="137"/>
      <c r="M50" s="135">
        <f t="shared" si="0"/>
        <v>0</v>
      </c>
    </row>
    <row r="51" spans="1:13" ht="24" customHeight="1">
      <c r="A51" s="30"/>
      <c r="B51" s="31" t="s">
        <v>67</v>
      </c>
      <c r="C51" s="31"/>
      <c r="D51" s="138">
        <f>SUM(D12:D47)</f>
        <v>116517.108</v>
      </c>
      <c r="E51" s="139">
        <f aca="true" t="shared" si="1" ref="E51:L51">SUM(E12:E47)</f>
        <v>500</v>
      </c>
      <c r="F51" s="138">
        <f t="shared" si="1"/>
        <v>29.559</v>
      </c>
      <c r="G51" s="138">
        <f t="shared" si="1"/>
        <v>1.4</v>
      </c>
      <c r="H51" s="138">
        <f t="shared" si="1"/>
        <v>31509.956</v>
      </c>
      <c r="I51" s="138">
        <f t="shared" si="1"/>
        <v>0</v>
      </c>
      <c r="J51" s="138">
        <f t="shared" si="1"/>
        <v>0</v>
      </c>
      <c r="K51" s="138">
        <f t="shared" si="1"/>
        <v>0</v>
      </c>
      <c r="L51" s="138">
        <f t="shared" si="1"/>
        <v>0</v>
      </c>
      <c r="M51" s="138">
        <f>D51+E51+F51+G51+H51+I51+J51+K51+L51</f>
        <v>148558.023</v>
      </c>
    </row>
    <row r="52" spans="1:13" ht="15.75" customHeight="1">
      <c r="A52" s="181" t="s">
        <v>81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</row>
    <row r="53" spans="1:13" s="4" customFormat="1" ht="18" customHeight="1">
      <c r="A53" s="182">
        <v>18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" customHeight="1">
      <c r="A54" s="170" t="s">
        <v>43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1:13" ht="18" customHeight="1">
      <c r="A55" s="32"/>
      <c r="B55" s="20"/>
      <c r="C55" s="20"/>
      <c r="D55" s="20"/>
      <c r="E55" s="32"/>
      <c r="F55" s="20"/>
      <c r="G55" s="20"/>
      <c r="H55" s="20"/>
      <c r="I55" s="20"/>
      <c r="J55" s="20"/>
      <c r="K55" s="20"/>
      <c r="L55" s="20"/>
      <c r="M55" s="33" t="s">
        <v>87</v>
      </c>
    </row>
    <row r="56" spans="1:13" ht="15.75" customHeight="1">
      <c r="A56" s="34"/>
      <c r="B56" s="35"/>
      <c r="C56" s="35"/>
      <c r="D56" s="35"/>
      <c r="E56" s="34"/>
      <c r="F56" s="35"/>
      <c r="G56" s="35"/>
      <c r="H56" s="35"/>
      <c r="I56" s="35"/>
      <c r="J56" s="35"/>
      <c r="K56" s="35"/>
      <c r="L56" s="35"/>
      <c r="M56" s="12" t="s">
        <v>25</v>
      </c>
    </row>
    <row r="57" spans="1:13" s="4" customFormat="1" ht="18" customHeight="1">
      <c r="A57" s="172" t="s">
        <v>70</v>
      </c>
      <c r="B57" s="36"/>
      <c r="C57" s="36"/>
      <c r="D57" s="184" t="s">
        <v>78</v>
      </c>
      <c r="E57" s="185"/>
      <c r="F57" s="185"/>
      <c r="G57" s="185"/>
      <c r="H57" s="185"/>
      <c r="I57" s="185"/>
      <c r="J57" s="185"/>
      <c r="K57" s="185"/>
      <c r="L57" s="185"/>
      <c r="M57" s="186"/>
    </row>
    <row r="58" spans="1:13" ht="18" customHeight="1">
      <c r="A58" s="173"/>
      <c r="B58" s="166" t="s">
        <v>5</v>
      </c>
      <c r="C58" s="166" t="s">
        <v>6</v>
      </c>
      <c r="D58" s="165" t="s">
        <v>71</v>
      </c>
      <c r="E58" s="178" t="s">
        <v>196</v>
      </c>
      <c r="F58" s="165" t="s">
        <v>72</v>
      </c>
      <c r="G58" s="165" t="s">
        <v>73</v>
      </c>
      <c r="H58" s="165" t="s">
        <v>74</v>
      </c>
      <c r="I58" s="175" t="s">
        <v>75</v>
      </c>
      <c r="J58" s="177"/>
      <c r="K58" s="163" t="s">
        <v>111</v>
      </c>
      <c r="L58" s="165" t="s">
        <v>79</v>
      </c>
      <c r="M58" s="165" t="s">
        <v>23</v>
      </c>
    </row>
    <row r="59" spans="1:13" ht="18" customHeight="1">
      <c r="A59" s="172"/>
      <c r="B59" s="166"/>
      <c r="C59" s="166"/>
      <c r="D59" s="165"/>
      <c r="E59" s="179"/>
      <c r="F59" s="165"/>
      <c r="G59" s="165"/>
      <c r="H59" s="165"/>
      <c r="I59" s="165" t="s">
        <v>16</v>
      </c>
      <c r="J59" s="16" t="s">
        <v>76</v>
      </c>
      <c r="K59" s="163"/>
      <c r="L59" s="166"/>
      <c r="M59" s="165"/>
    </row>
    <row r="60" spans="1:13" ht="18" customHeight="1">
      <c r="A60" s="174"/>
      <c r="B60" s="17"/>
      <c r="C60" s="17"/>
      <c r="D60" s="167"/>
      <c r="E60" s="180"/>
      <c r="F60" s="167"/>
      <c r="G60" s="167"/>
      <c r="H60" s="167"/>
      <c r="I60" s="167"/>
      <c r="J60" s="20" t="s">
        <v>77</v>
      </c>
      <c r="K60" s="164"/>
      <c r="L60" s="167"/>
      <c r="M60" s="167"/>
    </row>
    <row r="61" spans="1:13" ht="18" customHeight="1">
      <c r="A61" s="21">
        <v>1</v>
      </c>
      <c r="B61" s="22">
        <v>2</v>
      </c>
      <c r="C61" s="22">
        <v>3</v>
      </c>
      <c r="D61" s="22">
        <v>4</v>
      </c>
      <c r="E61" s="21">
        <v>5</v>
      </c>
      <c r="F61" s="22">
        <v>6</v>
      </c>
      <c r="G61" s="22">
        <v>7</v>
      </c>
      <c r="H61" s="22">
        <v>8</v>
      </c>
      <c r="I61" s="22">
        <v>9</v>
      </c>
      <c r="J61" s="22">
        <v>10</v>
      </c>
      <c r="K61" s="22">
        <v>11</v>
      </c>
      <c r="L61" s="22">
        <v>12</v>
      </c>
      <c r="M61" s="22">
        <v>13</v>
      </c>
    </row>
    <row r="62" spans="1:15" ht="23.25" customHeight="1">
      <c r="A62" s="23">
        <v>1</v>
      </c>
      <c r="B62" s="27" t="s">
        <v>60</v>
      </c>
      <c r="C62" s="17" t="s">
        <v>26</v>
      </c>
      <c r="D62" s="135">
        <v>52515.723</v>
      </c>
      <c r="E62" s="132">
        <v>600</v>
      </c>
      <c r="F62" s="135"/>
      <c r="G62" s="135">
        <v>4948.314</v>
      </c>
      <c r="H62" s="135">
        <v>3823.739</v>
      </c>
      <c r="I62" s="135"/>
      <c r="J62" s="135"/>
      <c r="K62" s="137"/>
      <c r="L62" s="137"/>
      <c r="M62" s="135">
        <f>L62+K62+J62+I62+H62+G62+F62+E62+D62</f>
        <v>61887.776</v>
      </c>
      <c r="O62" s="6">
        <f>8820.64-4705.735</f>
        <v>4114.905</v>
      </c>
    </row>
    <row r="63" spans="1:13" ht="16.5" customHeight="1">
      <c r="A63" s="28"/>
      <c r="B63" s="25"/>
      <c r="C63" s="17" t="s">
        <v>27</v>
      </c>
      <c r="D63" s="156"/>
      <c r="E63" s="146"/>
      <c r="F63" s="156"/>
      <c r="G63" s="156"/>
      <c r="H63" s="156"/>
      <c r="I63" s="156"/>
      <c r="J63" s="156"/>
      <c r="K63" s="157"/>
      <c r="L63" s="157"/>
      <c r="M63" s="156">
        <f aca="true" t="shared" si="2" ref="M63:M92">L63+K63+J63+I63+H63+G63+F63+E63+D63</f>
        <v>0</v>
      </c>
    </row>
    <row r="64" spans="1:13" ht="23.25" customHeight="1">
      <c r="A64" s="23">
        <v>2</v>
      </c>
      <c r="B64" s="25" t="s">
        <v>62</v>
      </c>
      <c r="C64" s="37" t="s">
        <v>54</v>
      </c>
      <c r="D64" s="156"/>
      <c r="E64" s="146"/>
      <c r="F64" s="156"/>
      <c r="G64" s="156"/>
      <c r="H64" s="156"/>
      <c r="I64" s="156"/>
      <c r="J64" s="156"/>
      <c r="K64" s="157"/>
      <c r="L64" s="157"/>
      <c r="M64" s="156">
        <f t="shared" si="2"/>
        <v>0</v>
      </c>
    </row>
    <row r="65" spans="1:15" ht="23.25" customHeight="1">
      <c r="A65" s="23">
        <v>3</v>
      </c>
      <c r="B65" s="27" t="s">
        <v>173</v>
      </c>
      <c r="C65" s="37" t="s">
        <v>54</v>
      </c>
      <c r="D65" s="135">
        <v>1693.518</v>
      </c>
      <c r="E65" s="132">
        <v>500</v>
      </c>
      <c r="F65" s="135"/>
      <c r="G65" s="135"/>
      <c r="H65" s="135">
        <v>84.71</v>
      </c>
      <c r="I65" s="135"/>
      <c r="J65" s="135"/>
      <c r="K65" s="137"/>
      <c r="L65" s="137"/>
      <c r="M65" s="135">
        <f t="shared" si="2"/>
        <v>2278.228</v>
      </c>
      <c r="O65" s="6">
        <f>79.159-1.32</f>
        <v>77.83900000000001</v>
      </c>
    </row>
    <row r="66" spans="1:15" ht="23.25" customHeight="1">
      <c r="A66" s="23">
        <v>4</v>
      </c>
      <c r="B66" s="38" t="s">
        <v>199</v>
      </c>
      <c r="C66" s="37" t="s">
        <v>54</v>
      </c>
      <c r="D66" s="135">
        <v>6666.118</v>
      </c>
      <c r="E66" s="132">
        <v>600</v>
      </c>
      <c r="F66" s="135"/>
      <c r="G66" s="135"/>
      <c r="H66" s="135">
        <v>892.778</v>
      </c>
      <c r="I66" s="135"/>
      <c r="J66" s="149"/>
      <c r="K66" s="137"/>
      <c r="L66" s="137"/>
      <c r="M66" s="135">
        <f t="shared" si="2"/>
        <v>8158.896000000001</v>
      </c>
      <c r="O66" s="6">
        <f>1422.599-371.39</f>
        <v>1051.2089999999998</v>
      </c>
    </row>
    <row r="67" spans="1:15" ht="23.25" customHeight="1">
      <c r="A67" s="23">
        <v>5</v>
      </c>
      <c r="B67" s="25" t="s">
        <v>57</v>
      </c>
      <c r="C67" s="37" t="s">
        <v>54</v>
      </c>
      <c r="D67" s="135">
        <v>414433.802</v>
      </c>
      <c r="E67" s="132">
        <v>4000</v>
      </c>
      <c r="F67" s="132">
        <v>2497.511</v>
      </c>
      <c r="G67" s="132">
        <v>125.42</v>
      </c>
      <c r="H67" s="135">
        <v>107975.933</v>
      </c>
      <c r="I67" s="135"/>
      <c r="J67" s="135">
        <v>3610.42</v>
      </c>
      <c r="K67" s="137"/>
      <c r="L67" s="137"/>
      <c r="M67" s="135">
        <f t="shared" si="2"/>
        <v>532643.086</v>
      </c>
      <c r="O67" s="6">
        <f>133474.033-1388.44</f>
        <v>132085.593</v>
      </c>
    </row>
    <row r="68" spans="1:13" ht="23.25" customHeight="1">
      <c r="A68" s="23">
        <v>6</v>
      </c>
      <c r="B68" s="39" t="s">
        <v>58</v>
      </c>
      <c r="C68" s="37" t="s">
        <v>54</v>
      </c>
      <c r="D68" s="135">
        <v>2037157.813</v>
      </c>
      <c r="E68" s="132">
        <v>4000</v>
      </c>
      <c r="F68" s="135">
        <v>4680.459</v>
      </c>
      <c r="G68" s="135"/>
      <c r="H68" s="135">
        <v>1354825.955</v>
      </c>
      <c r="I68" s="135"/>
      <c r="J68" s="135">
        <v>13491.97</v>
      </c>
      <c r="K68" s="137"/>
      <c r="L68" s="137"/>
      <c r="M68" s="135">
        <f t="shared" si="2"/>
        <v>3414156.197</v>
      </c>
    </row>
    <row r="69" spans="1:15" ht="23.25" customHeight="1">
      <c r="A69" s="23">
        <v>7</v>
      </c>
      <c r="B69" s="27" t="s">
        <v>59</v>
      </c>
      <c r="C69" s="37" t="s">
        <v>54</v>
      </c>
      <c r="D69" s="135">
        <v>22649.582</v>
      </c>
      <c r="E69" s="132">
        <v>2000</v>
      </c>
      <c r="F69" s="135"/>
      <c r="G69" s="135">
        <v>9236.985</v>
      </c>
      <c r="H69" s="135">
        <v>79650.246</v>
      </c>
      <c r="I69" s="135"/>
      <c r="J69" s="135"/>
      <c r="K69" s="137"/>
      <c r="L69" s="137"/>
      <c r="M69" s="135">
        <f t="shared" si="2"/>
        <v>113536.813</v>
      </c>
      <c r="O69" s="6">
        <f>94736.899-12656.815</f>
        <v>82080.084</v>
      </c>
    </row>
    <row r="70" spans="1:15" s="4" customFormat="1" ht="23.25" customHeight="1">
      <c r="A70" s="23">
        <v>8</v>
      </c>
      <c r="B70" s="38" t="s">
        <v>218</v>
      </c>
      <c r="C70" s="40" t="s">
        <v>54</v>
      </c>
      <c r="D70" s="135">
        <v>447077.572</v>
      </c>
      <c r="E70" s="132">
        <v>100000</v>
      </c>
      <c r="F70" s="135">
        <v>2292320.716</v>
      </c>
      <c r="G70" s="135">
        <v>1747802.19</v>
      </c>
      <c r="H70" s="135">
        <v>48256.683</v>
      </c>
      <c r="I70" s="135">
        <v>2828.868</v>
      </c>
      <c r="J70" s="135">
        <v>318451.306</v>
      </c>
      <c r="K70" s="137">
        <v>28946.262</v>
      </c>
      <c r="L70" s="137"/>
      <c r="M70" s="135">
        <f>L70+K70+J70+I70+H70+G70+F70+E70+D70</f>
        <v>4985683.597</v>
      </c>
      <c r="O70" s="4">
        <f>56656.524-10710.329</f>
        <v>45946.195</v>
      </c>
    </row>
    <row r="71" spans="1:15" s="4" customFormat="1" ht="23.25" customHeight="1">
      <c r="A71" s="23">
        <v>9</v>
      </c>
      <c r="B71" s="38" t="s">
        <v>201</v>
      </c>
      <c r="C71" s="40" t="s">
        <v>54</v>
      </c>
      <c r="D71" s="135">
        <v>3609.116</v>
      </c>
      <c r="E71" s="132">
        <v>100</v>
      </c>
      <c r="F71" s="135"/>
      <c r="G71" s="135">
        <v>110.347</v>
      </c>
      <c r="H71" s="135">
        <v>445.428</v>
      </c>
      <c r="I71" s="135"/>
      <c r="J71" s="135"/>
      <c r="K71" s="137"/>
      <c r="L71" s="137"/>
      <c r="M71" s="135">
        <f t="shared" si="2"/>
        <v>4264.891</v>
      </c>
      <c r="O71" s="4">
        <f>2665.454-126.09</f>
        <v>2539.364</v>
      </c>
    </row>
    <row r="72" spans="1:13" s="4" customFormat="1" ht="23.25" customHeight="1">
      <c r="A72" s="23"/>
      <c r="B72" s="38" t="s">
        <v>202</v>
      </c>
      <c r="C72" s="40"/>
      <c r="D72" s="156"/>
      <c r="E72" s="146"/>
      <c r="F72" s="156"/>
      <c r="G72" s="156"/>
      <c r="H72" s="156"/>
      <c r="I72" s="156"/>
      <c r="J72" s="156"/>
      <c r="K72" s="157"/>
      <c r="L72" s="157"/>
      <c r="M72" s="156">
        <f t="shared" si="2"/>
        <v>0</v>
      </c>
    </row>
    <row r="73" spans="1:13" ht="23.25" customHeight="1">
      <c r="A73" s="23">
        <v>10</v>
      </c>
      <c r="B73" s="38" t="s">
        <v>200</v>
      </c>
      <c r="C73" s="37" t="s">
        <v>54</v>
      </c>
      <c r="D73" s="156"/>
      <c r="E73" s="146"/>
      <c r="F73" s="156"/>
      <c r="G73" s="156"/>
      <c r="H73" s="156"/>
      <c r="I73" s="156"/>
      <c r="J73" s="156"/>
      <c r="K73" s="157"/>
      <c r="L73" s="157"/>
      <c r="M73" s="156">
        <f t="shared" si="2"/>
        <v>0</v>
      </c>
    </row>
    <row r="74" spans="1:13" ht="23.25" customHeight="1">
      <c r="A74" s="23">
        <v>11</v>
      </c>
      <c r="B74" s="38" t="s">
        <v>61</v>
      </c>
      <c r="C74" s="37" t="s">
        <v>54</v>
      </c>
      <c r="D74" s="135">
        <v>55077.132</v>
      </c>
      <c r="E74" s="132">
        <v>100</v>
      </c>
      <c r="F74" s="135">
        <v>18.279</v>
      </c>
      <c r="G74" s="135">
        <v>226.585</v>
      </c>
      <c r="H74" s="135">
        <v>9629.521</v>
      </c>
      <c r="I74" s="135"/>
      <c r="J74" s="135">
        <v>357.117</v>
      </c>
      <c r="K74" s="137"/>
      <c r="L74" s="137"/>
      <c r="M74" s="135">
        <f>L74+K74+J74+I74+H74+G74+F74+E74+D74</f>
        <v>65408.634</v>
      </c>
    </row>
    <row r="75" spans="1:15" ht="23.25" customHeight="1">
      <c r="A75" s="23">
        <v>12</v>
      </c>
      <c r="B75" s="42" t="s">
        <v>174</v>
      </c>
      <c r="C75" s="37" t="s">
        <v>54</v>
      </c>
      <c r="D75" s="135">
        <v>21418.336</v>
      </c>
      <c r="E75" s="132">
        <v>100</v>
      </c>
      <c r="F75" s="135"/>
      <c r="G75" s="135">
        <v>5808.684</v>
      </c>
      <c r="H75" s="135">
        <v>19995.032</v>
      </c>
      <c r="I75" s="135"/>
      <c r="J75" s="135"/>
      <c r="K75" s="137"/>
      <c r="L75" s="137"/>
      <c r="M75" s="135">
        <f>L75+K75+J75+I75+H75+G75+F75+E75+D75</f>
        <v>47322.051999999996</v>
      </c>
      <c r="O75" s="6">
        <f>50539.473-326.603</f>
        <v>50212.869999999995</v>
      </c>
    </row>
    <row r="76" spans="1:15" ht="23.25" customHeight="1">
      <c r="A76" s="23">
        <v>13</v>
      </c>
      <c r="B76" s="17" t="s">
        <v>175</v>
      </c>
      <c r="C76" s="37" t="s">
        <v>54</v>
      </c>
      <c r="D76" s="135">
        <v>275025.528</v>
      </c>
      <c r="E76" s="132">
        <v>5000</v>
      </c>
      <c r="F76" s="135">
        <v>21931.199</v>
      </c>
      <c r="G76" s="135">
        <v>73838.498</v>
      </c>
      <c r="H76" s="135">
        <v>487134.68</v>
      </c>
      <c r="I76" s="135"/>
      <c r="J76" s="135">
        <v>105735.637</v>
      </c>
      <c r="K76" s="137"/>
      <c r="L76" s="137"/>
      <c r="M76" s="135">
        <f t="shared" si="2"/>
        <v>968665.5420000001</v>
      </c>
      <c r="O76" s="6">
        <f>579047.989-5844.62</f>
        <v>573203.369</v>
      </c>
    </row>
    <row r="77" spans="1:15" ht="23.25" customHeight="1">
      <c r="A77" s="23">
        <v>14</v>
      </c>
      <c r="B77" s="17" t="s">
        <v>176</v>
      </c>
      <c r="C77" s="37" t="s">
        <v>54</v>
      </c>
      <c r="D77" s="135">
        <v>46967.744</v>
      </c>
      <c r="E77" s="132">
        <v>5000</v>
      </c>
      <c r="F77" s="135">
        <v>14432.361</v>
      </c>
      <c r="G77" s="135">
        <v>1032.266</v>
      </c>
      <c r="H77" s="135">
        <v>250344.77</v>
      </c>
      <c r="I77" s="135"/>
      <c r="J77" s="135">
        <v>68050.85</v>
      </c>
      <c r="K77" s="137"/>
      <c r="L77" s="137"/>
      <c r="M77" s="135">
        <f t="shared" si="2"/>
        <v>385827.991</v>
      </c>
      <c r="O77" s="6">
        <f>270425.744-901.054</f>
        <v>269524.69</v>
      </c>
    </row>
    <row r="78" spans="1:15" ht="23.25" customHeight="1">
      <c r="A78" s="23">
        <v>15</v>
      </c>
      <c r="B78" s="17" t="s">
        <v>184</v>
      </c>
      <c r="C78" s="37" t="s">
        <v>54</v>
      </c>
      <c r="D78" s="135">
        <v>36811.247</v>
      </c>
      <c r="E78" s="132">
        <v>100</v>
      </c>
      <c r="F78" s="135"/>
      <c r="G78" s="135">
        <v>370.211</v>
      </c>
      <c r="H78" s="135">
        <v>28794.303</v>
      </c>
      <c r="I78" s="135"/>
      <c r="J78" s="135"/>
      <c r="K78" s="137"/>
      <c r="L78" s="137"/>
      <c r="M78" s="135">
        <f>L78+K78+J78+I78+H78+G78+F78+E78+D78</f>
        <v>66075.761</v>
      </c>
      <c r="O78" s="6">
        <f>30850.237-300.766</f>
        <v>30549.471</v>
      </c>
    </row>
    <row r="79" spans="1:13" ht="23.25" customHeight="1">
      <c r="A79" s="28"/>
      <c r="B79" s="17" t="s">
        <v>177</v>
      </c>
      <c r="C79" s="37"/>
      <c r="D79" s="156"/>
      <c r="E79" s="146"/>
      <c r="F79" s="156"/>
      <c r="G79" s="156"/>
      <c r="H79" s="156"/>
      <c r="I79" s="156"/>
      <c r="J79" s="156"/>
      <c r="K79" s="157"/>
      <c r="L79" s="157"/>
      <c r="M79" s="156">
        <f t="shared" si="2"/>
        <v>0</v>
      </c>
    </row>
    <row r="80" spans="1:15" ht="23.25" customHeight="1">
      <c r="A80" s="23">
        <v>16</v>
      </c>
      <c r="B80" s="17" t="s">
        <v>178</v>
      </c>
      <c r="C80" s="37" t="s">
        <v>54</v>
      </c>
      <c r="D80" s="135">
        <v>40702.497</v>
      </c>
      <c r="E80" s="132">
        <v>5000</v>
      </c>
      <c r="F80" s="135">
        <v>9811.002</v>
      </c>
      <c r="G80" s="135">
        <v>7.6</v>
      </c>
      <c r="H80" s="135">
        <v>575282.48</v>
      </c>
      <c r="I80" s="135"/>
      <c r="J80" s="135">
        <v>60532.467</v>
      </c>
      <c r="K80" s="137"/>
      <c r="L80" s="137"/>
      <c r="M80" s="135">
        <f t="shared" si="2"/>
        <v>691336.0459999999</v>
      </c>
      <c r="O80" s="6">
        <f>831681.322-62744.625</f>
        <v>768936.697</v>
      </c>
    </row>
    <row r="81" spans="1:15" ht="23.25" customHeight="1">
      <c r="A81" s="23">
        <v>17</v>
      </c>
      <c r="B81" s="17" t="s">
        <v>179</v>
      </c>
      <c r="C81" s="37" t="s">
        <v>54</v>
      </c>
      <c r="D81" s="135">
        <v>40993.934</v>
      </c>
      <c r="E81" s="132">
        <v>100</v>
      </c>
      <c r="F81" s="135">
        <v>265.784</v>
      </c>
      <c r="G81" s="135">
        <v>88.74</v>
      </c>
      <c r="H81" s="135">
        <v>20122.255</v>
      </c>
      <c r="I81" s="135"/>
      <c r="J81" s="135"/>
      <c r="K81" s="137"/>
      <c r="L81" s="137"/>
      <c r="M81" s="135">
        <f t="shared" si="2"/>
        <v>61570.713</v>
      </c>
      <c r="O81" s="6">
        <f>5015.675-510.093</f>
        <v>4505.582</v>
      </c>
    </row>
    <row r="82" spans="1:13" ht="23.25" customHeight="1">
      <c r="A82" s="28"/>
      <c r="B82" s="27" t="s">
        <v>180</v>
      </c>
      <c r="C82" s="37"/>
      <c r="D82" s="156"/>
      <c r="E82" s="146"/>
      <c r="F82" s="156"/>
      <c r="G82" s="156"/>
      <c r="H82" s="156"/>
      <c r="I82" s="156"/>
      <c r="J82" s="156"/>
      <c r="K82" s="157"/>
      <c r="L82" s="157"/>
      <c r="M82" s="156">
        <f t="shared" si="2"/>
        <v>0</v>
      </c>
    </row>
    <row r="83" spans="1:15" ht="23.25" customHeight="1">
      <c r="A83" s="23">
        <v>18</v>
      </c>
      <c r="B83" s="27" t="s">
        <v>63</v>
      </c>
      <c r="C83" s="37" t="s">
        <v>54</v>
      </c>
      <c r="D83" s="132">
        <v>14345.631</v>
      </c>
      <c r="E83" s="132">
        <v>100</v>
      </c>
      <c r="F83" s="132">
        <v>4.471</v>
      </c>
      <c r="G83" s="132">
        <v>202.421</v>
      </c>
      <c r="H83" s="132">
        <v>14017.965</v>
      </c>
      <c r="I83" s="132"/>
      <c r="J83" s="132"/>
      <c r="K83" s="142">
        <v>50</v>
      </c>
      <c r="L83" s="142"/>
      <c r="M83" s="135">
        <f t="shared" si="2"/>
        <v>28720.487999999998</v>
      </c>
      <c r="O83" s="6">
        <f>8215.087-288.12</f>
        <v>7926.967</v>
      </c>
    </row>
    <row r="84" spans="1:15" ht="23.25" customHeight="1">
      <c r="A84" s="23">
        <v>19</v>
      </c>
      <c r="B84" s="27" t="s">
        <v>64</v>
      </c>
      <c r="C84" s="37" t="s">
        <v>54</v>
      </c>
      <c r="D84" s="132">
        <v>2072824.359</v>
      </c>
      <c r="E84" s="132">
        <v>500</v>
      </c>
      <c r="F84" s="132">
        <v>912.161</v>
      </c>
      <c r="G84" s="132">
        <v>5563.205</v>
      </c>
      <c r="H84" s="132">
        <v>793771.399</v>
      </c>
      <c r="I84" s="132"/>
      <c r="J84" s="132"/>
      <c r="K84" s="142"/>
      <c r="L84" s="142"/>
      <c r="M84" s="135">
        <f t="shared" si="2"/>
        <v>2873571.124</v>
      </c>
      <c r="O84" s="6">
        <f>766778.864-11844.842</f>
        <v>754934.022</v>
      </c>
    </row>
    <row r="85" spans="1:15" ht="23.25" customHeight="1">
      <c r="A85" s="23">
        <v>20</v>
      </c>
      <c r="B85" s="27" t="s">
        <v>192</v>
      </c>
      <c r="C85" s="37" t="s">
        <v>54</v>
      </c>
      <c r="D85" s="132">
        <v>879385.007</v>
      </c>
      <c r="E85" s="132">
        <v>300</v>
      </c>
      <c r="F85" s="132">
        <v>977.011</v>
      </c>
      <c r="G85" s="132">
        <v>3881.368</v>
      </c>
      <c r="H85" s="132">
        <v>539753.719</v>
      </c>
      <c r="I85" s="132"/>
      <c r="J85" s="132">
        <v>4220.022</v>
      </c>
      <c r="K85" s="142"/>
      <c r="L85" s="142"/>
      <c r="M85" s="135">
        <f>L85+K85+J85+I85+H85+G85+F85+E85+D85</f>
        <v>1428517.127</v>
      </c>
      <c r="O85" s="6">
        <f>472276.391-7902.137</f>
        <v>464374.254</v>
      </c>
    </row>
    <row r="86" spans="1:15" ht="23.25" customHeight="1">
      <c r="A86" s="23">
        <v>21</v>
      </c>
      <c r="B86" s="27" t="s">
        <v>181</v>
      </c>
      <c r="C86" s="37" t="s">
        <v>54</v>
      </c>
      <c r="D86" s="135">
        <v>116651.052</v>
      </c>
      <c r="E86" s="132">
        <v>5000</v>
      </c>
      <c r="F86" s="135">
        <v>1000.137</v>
      </c>
      <c r="G86" s="135">
        <v>5.627</v>
      </c>
      <c r="H86" s="135">
        <v>1067798.002</v>
      </c>
      <c r="I86" s="135"/>
      <c r="J86" s="135"/>
      <c r="K86" s="137"/>
      <c r="L86" s="137"/>
      <c r="M86" s="135">
        <f>L86+K86+J86+I86+H86+G86+F86+E86+D86</f>
        <v>1190454.8180000002</v>
      </c>
      <c r="O86" s="4">
        <f>1140776.38-198995.892</f>
        <v>941780.4879999999</v>
      </c>
    </row>
    <row r="87" spans="1:15" ht="23.25" customHeight="1">
      <c r="A87" s="23">
        <v>22</v>
      </c>
      <c r="B87" s="27" t="s">
        <v>65</v>
      </c>
      <c r="C87" s="37" t="s">
        <v>54</v>
      </c>
      <c r="D87" s="135">
        <v>128964.981</v>
      </c>
      <c r="E87" s="132">
        <v>2200</v>
      </c>
      <c r="F87" s="135">
        <v>933.113</v>
      </c>
      <c r="G87" s="135">
        <v>16427.821</v>
      </c>
      <c r="H87" s="135">
        <v>11758.441</v>
      </c>
      <c r="I87" s="135"/>
      <c r="J87" s="135"/>
      <c r="K87" s="137"/>
      <c r="L87" s="137"/>
      <c r="M87" s="135">
        <f>L87+K87+J87+I87+H87+G87+F87+E87+D87</f>
        <v>160284.356</v>
      </c>
      <c r="O87" s="6">
        <f>12494.984-2259.444</f>
        <v>10235.54</v>
      </c>
    </row>
    <row r="88" spans="1:13" ht="23.25" customHeight="1">
      <c r="A88" s="28"/>
      <c r="B88" s="27" t="s">
        <v>182</v>
      </c>
      <c r="C88" s="37"/>
      <c r="D88" s="156"/>
      <c r="E88" s="146"/>
      <c r="F88" s="156"/>
      <c r="G88" s="156"/>
      <c r="H88" s="156"/>
      <c r="I88" s="156"/>
      <c r="J88" s="156"/>
      <c r="K88" s="157"/>
      <c r="L88" s="157"/>
      <c r="M88" s="156">
        <f t="shared" si="2"/>
        <v>0</v>
      </c>
    </row>
    <row r="89" spans="1:15" ht="23.25" customHeight="1">
      <c r="A89" s="23">
        <v>23</v>
      </c>
      <c r="B89" s="27" t="s">
        <v>193</v>
      </c>
      <c r="C89" s="37" t="s">
        <v>54</v>
      </c>
      <c r="D89" s="135">
        <v>7307.277</v>
      </c>
      <c r="E89" s="132">
        <v>100</v>
      </c>
      <c r="F89" s="135"/>
      <c r="G89" s="135">
        <v>500</v>
      </c>
      <c r="H89" s="135">
        <v>583.497</v>
      </c>
      <c r="I89" s="135"/>
      <c r="J89" s="135"/>
      <c r="K89" s="137"/>
      <c r="L89" s="137"/>
      <c r="M89" s="135">
        <f t="shared" si="2"/>
        <v>8490.774</v>
      </c>
      <c r="O89" s="6">
        <f>305.286-7.974</f>
        <v>297.312</v>
      </c>
    </row>
    <row r="90" spans="1:15" ht="23.25" customHeight="1">
      <c r="A90" s="23">
        <v>24</v>
      </c>
      <c r="B90" s="27" t="s">
        <v>183</v>
      </c>
      <c r="C90" s="37" t="s">
        <v>54</v>
      </c>
      <c r="D90" s="135">
        <v>3123.349</v>
      </c>
      <c r="E90" s="132">
        <v>100</v>
      </c>
      <c r="F90" s="135"/>
      <c r="G90" s="135">
        <v>200</v>
      </c>
      <c r="H90" s="135">
        <v>1535.855</v>
      </c>
      <c r="I90" s="135"/>
      <c r="J90" s="135"/>
      <c r="K90" s="137"/>
      <c r="L90" s="137"/>
      <c r="M90" s="135">
        <f t="shared" si="2"/>
        <v>4959.204</v>
      </c>
      <c r="O90" s="43">
        <f>1523.536-67.814</f>
        <v>1455.722</v>
      </c>
    </row>
    <row r="91" spans="1:13" ht="23.25" customHeight="1">
      <c r="A91" s="23">
        <v>25</v>
      </c>
      <c r="B91" s="27" t="s">
        <v>194</v>
      </c>
      <c r="C91" s="37" t="s">
        <v>54</v>
      </c>
      <c r="D91" s="135">
        <v>859166.301</v>
      </c>
      <c r="E91" s="146"/>
      <c r="F91" s="156"/>
      <c r="G91" s="156"/>
      <c r="H91" s="156"/>
      <c r="I91" s="156"/>
      <c r="J91" s="156"/>
      <c r="K91" s="157"/>
      <c r="L91" s="157"/>
      <c r="M91" s="135">
        <f>L91+K91+J91+I91+H91+G91+F91+E91+D91</f>
        <v>859166.301</v>
      </c>
    </row>
    <row r="92" spans="1:13" ht="23.25" customHeight="1">
      <c r="A92" s="23"/>
      <c r="B92" s="27" t="s">
        <v>195</v>
      </c>
      <c r="C92" s="37"/>
      <c r="D92" s="135"/>
      <c r="E92" s="146"/>
      <c r="F92" s="156"/>
      <c r="G92" s="156"/>
      <c r="H92" s="156"/>
      <c r="I92" s="156"/>
      <c r="J92" s="156"/>
      <c r="K92" s="157"/>
      <c r="L92" s="157"/>
      <c r="M92" s="135">
        <f t="shared" si="2"/>
        <v>0</v>
      </c>
    </row>
    <row r="93" spans="1:13" ht="23.25" customHeight="1">
      <c r="A93" s="23">
        <v>26</v>
      </c>
      <c r="B93" s="27" t="s">
        <v>117</v>
      </c>
      <c r="C93" s="37" t="s">
        <v>54</v>
      </c>
      <c r="D93" s="135">
        <v>150542.375</v>
      </c>
      <c r="E93" s="146"/>
      <c r="F93" s="156"/>
      <c r="G93" s="156"/>
      <c r="H93" s="156"/>
      <c r="I93" s="156"/>
      <c r="J93" s="156"/>
      <c r="K93" s="157"/>
      <c r="L93" s="157"/>
      <c r="M93" s="135">
        <f>L93+K93+J93+I93+H93+G93+F93+E93+D93</f>
        <v>150542.375</v>
      </c>
    </row>
    <row r="94" spans="1:13" ht="19.5" customHeight="1">
      <c r="A94" s="23">
        <v>27</v>
      </c>
      <c r="B94" s="27" t="s">
        <v>222</v>
      </c>
      <c r="C94" s="37" t="s">
        <v>54</v>
      </c>
      <c r="D94" s="155">
        <v>100000</v>
      </c>
      <c r="E94" s="158"/>
      <c r="F94" s="156"/>
      <c r="G94" s="156"/>
      <c r="H94" s="156"/>
      <c r="I94" s="156"/>
      <c r="J94" s="156"/>
      <c r="K94" s="157"/>
      <c r="L94" s="157"/>
      <c r="M94" s="135">
        <f>L94+K94+J94+I94+H94+G94+F94+E94+D94</f>
        <v>100000</v>
      </c>
    </row>
    <row r="95" spans="1:13" ht="19.5" customHeight="1">
      <c r="A95" s="44"/>
      <c r="B95" s="45" t="s">
        <v>223</v>
      </c>
      <c r="C95" s="18"/>
      <c r="D95" s="159"/>
      <c r="E95" s="160"/>
      <c r="F95" s="159"/>
      <c r="G95" s="159"/>
      <c r="H95" s="159"/>
      <c r="I95" s="159"/>
      <c r="J95" s="159"/>
      <c r="K95" s="159"/>
      <c r="L95" s="159"/>
      <c r="M95" s="159"/>
    </row>
    <row r="96" spans="1:13" ht="16.5" customHeight="1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1:13" s="25" customFormat="1" ht="16.5" customHeight="1">
      <c r="A97" s="181" t="s">
        <v>81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</row>
    <row r="98" spans="1:13" s="25" customFormat="1" ht="10.5" customHeight="1">
      <c r="A98" s="46"/>
      <c r="B98" s="47"/>
      <c r="C98" s="47"/>
      <c r="D98" s="47"/>
      <c r="E98" s="46"/>
      <c r="F98" s="47"/>
      <c r="G98" s="47"/>
      <c r="H98" s="47"/>
      <c r="I98" s="47"/>
      <c r="J98" s="47"/>
      <c r="K98" s="47"/>
      <c r="L98" s="47"/>
      <c r="M98" s="47"/>
    </row>
    <row r="99" spans="1:13" s="25" customFormat="1" ht="16.5" customHeight="1">
      <c r="A99" s="181" t="s">
        <v>81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</row>
    <row r="100" spans="1:13" s="25" customFormat="1" ht="15" customHeight="1">
      <c r="A100" s="188">
        <v>19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</row>
    <row r="101" spans="1:13" s="25" customFormat="1" ht="18" customHeight="1">
      <c r="A101" s="170" t="s">
        <v>43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</row>
    <row r="102" spans="1:13" s="25" customFormat="1" ht="18" customHeight="1">
      <c r="A102" s="49"/>
      <c r="B102" s="7"/>
      <c r="C102" s="7"/>
      <c r="D102" s="7"/>
      <c r="E102" s="49"/>
      <c r="F102" s="7"/>
      <c r="G102" s="7"/>
      <c r="H102" s="7"/>
      <c r="I102" s="7"/>
      <c r="J102" s="7"/>
      <c r="K102" s="7"/>
      <c r="L102" s="7"/>
      <c r="M102" s="33" t="s">
        <v>88</v>
      </c>
    </row>
    <row r="103" spans="1:13" s="25" customFormat="1" ht="18" customHeight="1">
      <c r="A103" s="4"/>
      <c r="B103" s="6"/>
      <c r="C103" s="6"/>
      <c r="D103" s="6"/>
      <c r="E103" s="4"/>
      <c r="F103" s="6"/>
      <c r="G103" s="6"/>
      <c r="H103" s="6"/>
      <c r="I103" s="6"/>
      <c r="J103" s="6"/>
      <c r="K103" s="6"/>
      <c r="L103" s="6"/>
      <c r="M103" s="12" t="s">
        <v>25</v>
      </c>
    </row>
    <row r="104" spans="1:13" s="4" customFormat="1" ht="18" customHeight="1">
      <c r="A104" s="172" t="s">
        <v>70</v>
      </c>
      <c r="B104" s="36"/>
      <c r="C104" s="36"/>
      <c r="D104" s="184" t="s">
        <v>78</v>
      </c>
      <c r="E104" s="185"/>
      <c r="F104" s="185"/>
      <c r="G104" s="185"/>
      <c r="H104" s="185"/>
      <c r="I104" s="185"/>
      <c r="J104" s="185"/>
      <c r="K104" s="185"/>
      <c r="L104" s="185"/>
      <c r="M104" s="186"/>
    </row>
    <row r="105" spans="1:13" ht="18" customHeight="1">
      <c r="A105" s="173"/>
      <c r="B105" s="166" t="s">
        <v>5</v>
      </c>
      <c r="C105" s="166" t="s">
        <v>6</v>
      </c>
      <c r="D105" s="165" t="s">
        <v>71</v>
      </c>
      <c r="E105" s="178" t="s">
        <v>196</v>
      </c>
      <c r="F105" s="165" t="s">
        <v>72</v>
      </c>
      <c r="G105" s="165" t="s">
        <v>73</v>
      </c>
      <c r="H105" s="165" t="s">
        <v>74</v>
      </c>
      <c r="I105" s="175" t="s">
        <v>75</v>
      </c>
      <c r="J105" s="177"/>
      <c r="K105" s="163" t="s">
        <v>111</v>
      </c>
      <c r="L105" s="165" t="s">
        <v>79</v>
      </c>
      <c r="M105" s="165" t="s">
        <v>23</v>
      </c>
    </row>
    <row r="106" spans="1:13" ht="18" customHeight="1">
      <c r="A106" s="172"/>
      <c r="B106" s="166"/>
      <c r="C106" s="166"/>
      <c r="D106" s="165"/>
      <c r="E106" s="179"/>
      <c r="F106" s="165"/>
      <c r="G106" s="165"/>
      <c r="H106" s="165"/>
      <c r="I106" s="165" t="s">
        <v>16</v>
      </c>
      <c r="J106" s="16" t="s">
        <v>76</v>
      </c>
      <c r="K106" s="163"/>
      <c r="L106" s="166"/>
      <c r="M106" s="165"/>
    </row>
    <row r="107" spans="1:13" ht="18" customHeight="1">
      <c r="A107" s="174"/>
      <c r="B107" s="17"/>
      <c r="C107" s="17"/>
      <c r="D107" s="167"/>
      <c r="E107" s="180"/>
      <c r="F107" s="167"/>
      <c r="G107" s="167"/>
      <c r="H107" s="167"/>
      <c r="I107" s="167"/>
      <c r="J107" s="20" t="s">
        <v>77</v>
      </c>
      <c r="K107" s="164"/>
      <c r="L107" s="167"/>
      <c r="M107" s="167"/>
    </row>
    <row r="108" spans="1:13" ht="19.5" customHeight="1">
      <c r="A108" s="21">
        <v>1</v>
      </c>
      <c r="B108" s="22">
        <v>2</v>
      </c>
      <c r="C108" s="22">
        <v>3</v>
      </c>
      <c r="D108" s="22">
        <v>4</v>
      </c>
      <c r="E108" s="21">
        <v>5</v>
      </c>
      <c r="F108" s="22">
        <v>6</v>
      </c>
      <c r="G108" s="22">
        <v>7</v>
      </c>
      <c r="H108" s="22">
        <v>8</v>
      </c>
      <c r="I108" s="22">
        <v>9</v>
      </c>
      <c r="J108" s="22">
        <v>10</v>
      </c>
      <c r="K108" s="22">
        <v>11</v>
      </c>
      <c r="L108" s="22">
        <v>12</v>
      </c>
      <c r="M108" s="22">
        <v>13</v>
      </c>
    </row>
    <row r="109" spans="1:15" s="25" customFormat="1" ht="19.5" customHeight="1">
      <c r="A109" s="23">
        <v>28</v>
      </c>
      <c r="B109" s="17" t="s">
        <v>89</v>
      </c>
      <c r="C109" s="17" t="s">
        <v>26</v>
      </c>
      <c r="D109" s="156"/>
      <c r="E109" s="132">
        <v>1000</v>
      </c>
      <c r="F109" s="135"/>
      <c r="G109" s="135">
        <v>194935.486</v>
      </c>
      <c r="H109" s="135"/>
      <c r="I109" s="135"/>
      <c r="J109" s="135"/>
      <c r="K109" s="135"/>
      <c r="L109" s="135"/>
      <c r="M109" s="135">
        <f>L109+K109+J109+I109+H109+G109+F109+E109+D109</f>
        <v>195935.486</v>
      </c>
      <c r="O109" s="161">
        <f>G109+G111+G113+G115+G117+G120+G123+G126+G129+G132+G134+G136+G139+G141</f>
        <v>2380843.2019999996</v>
      </c>
    </row>
    <row r="110" spans="1:15" ht="19.5" customHeight="1">
      <c r="A110" s="28"/>
      <c r="B110" s="17" t="s">
        <v>203</v>
      </c>
      <c r="C110" s="17" t="s">
        <v>27</v>
      </c>
      <c r="D110" s="156"/>
      <c r="E110" s="132"/>
      <c r="F110" s="135"/>
      <c r="G110" s="135"/>
      <c r="H110" s="135"/>
      <c r="I110" s="135"/>
      <c r="J110" s="135"/>
      <c r="K110" s="135"/>
      <c r="L110" s="135"/>
      <c r="M110" s="135">
        <f aca="true" t="shared" si="3" ref="M110:M144">L110+K110+J110+I110+H110+G110+F110+E110+D110</f>
        <v>0</v>
      </c>
      <c r="O110" s="43">
        <f>M109+M111+M113+M115+M117+M120+M123+M126+M129+M132+M134+M136+M139+M141</f>
        <v>2394843.2019999996</v>
      </c>
    </row>
    <row r="111" spans="1:13" ht="19.5" customHeight="1">
      <c r="A111" s="23">
        <v>29</v>
      </c>
      <c r="B111" s="17" t="s">
        <v>90</v>
      </c>
      <c r="C111" s="37" t="s">
        <v>54</v>
      </c>
      <c r="D111" s="156"/>
      <c r="E111" s="132">
        <v>1000</v>
      </c>
      <c r="F111" s="135"/>
      <c r="G111" s="135">
        <v>79943.852</v>
      </c>
      <c r="H111" s="135"/>
      <c r="I111" s="135"/>
      <c r="J111" s="135"/>
      <c r="K111" s="135"/>
      <c r="L111" s="135"/>
      <c r="M111" s="135">
        <f t="shared" si="3"/>
        <v>80943.852</v>
      </c>
    </row>
    <row r="112" spans="1:13" ht="19.5" customHeight="1">
      <c r="A112" s="28"/>
      <c r="B112" s="17" t="s">
        <v>203</v>
      </c>
      <c r="C112" s="14"/>
      <c r="D112" s="156"/>
      <c r="E112" s="132"/>
      <c r="F112" s="135"/>
      <c r="G112" s="135"/>
      <c r="H112" s="135"/>
      <c r="I112" s="135"/>
      <c r="J112" s="135"/>
      <c r="K112" s="135"/>
      <c r="L112" s="135"/>
      <c r="M112" s="135">
        <f t="shared" si="3"/>
        <v>0</v>
      </c>
    </row>
    <row r="113" spans="1:13" ht="19.5" customHeight="1">
      <c r="A113" s="23">
        <v>30</v>
      </c>
      <c r="B113" s="17" t="s">
        <v>91</v>
      </c>
      <c r="C113" s="37" t="s">
        <v>54</v>
      </c>
      <c r="D113" s="156"/>
      <c r="E113" s="132">
        <v>1000</v>
      </c>
      <c r="F113" s="135"/>
      <c r="G113" s="135">
        <v>116867.536</v>
      </c>
      <c r="H113" s="135"/>
      <c r="I113" s="135"/>
      <c r="J113" s="135"/>
      <c r="K113" s="135"/>
      <c r="L113" s="135"/>
      <c r="M113" s="135">
        <f t="shared" si="3"/>
        <v>117867.536</v>
      </c>
    </row>
    <row r="114" spans="1:13" ht="19.5" customHeight="1">
      <c r="A114" s="28"/>
      <c r="B114" s="17" t="s">
        <v>203</v>
      </c>
      <c r="C114" s="14"/>
      <c r="D114" s="156"/>
      <c r="E114" s="132"/>
      <c r="F114" s="135"/>
      <c r="G114" s="135"/>
      <c r="H114" s="135"/>
      <c r="I114" s="135"/>
      <c r="J114" s="135"/>
      <c r="K114" s="135"/>
      <c r="L114" s="135"/>
      <c r="M114" s="135">
        <f t="shared" si="3"/>
        <v>0</v>
      </c>
    </row>
    <row r="115" spans="1:13" ht="19.5" customHeight="1">
      <c r="A115" s="23">
        <v>31</v>
      </c>
      <c r="B115" s="17" t="s">
        <v>92</v>
      </c>
      <c r="C115" s="37" t="s">
        <v>54</v>
      </c>
      <c r="D115" s="156"/>
      <c r="E115" s="132">
        <v>1000</v>
      </c>
      <c r="F115" s="135"/>
      <c r="G115" s="135">
        <v>175266.521</v>
      </c>
      <c r="H115" s="135"/>
      <c r="I115" s="135"/>
      <c r="J115" s="135"/>
      <c r="K115" s="135"/>
      <c r="L115" s="135"/>
      <c r="M115" s="135">
        <f t="shared" si="3"/>
        <v>176266.521</v>
      </c>
    </row>
    <row r="116" spans="1:13" ht="19.5" customHeight="1">
      <c r="A116" s="28"/>
      <c r="B116" s="17" t="s">
        <v>203</v>
      </c>
      <c r="C116" s="14"/>
      <c r="D116" s="156"/>
      <c r="E116" s="132"/>
      <c r="F116" s="135"/>
      <c r="G116" s="135"/>
      <c r="H116" s="135"/>
      <c r="I116" s="135"/>
      <c r="J116" s="135"/>
      <c r="K116" s="135"/>
      <c r="L116" s="135"/>
      <c r="M116" s="135">
        <f t="shared" si="3"/>
        <v>0</v>
      </c>
    </row>
    <row r="117" spans="1:13" ht="19.5" customHeight="1">
      <c r="A117" s="23">
        <v>32</v>
      </c>
      <c r="B117" s="17" t="s">
        <v>93</v>
      </c>
      <c r="C117" s="37" t="s">
        <v>54</v>
      </c>
      <c r="D117" s="156"/>
      <c r="E117" s="132">
        <v>1000</v>
      </c>
      <c r="F117" s="135"/>
      <c r="G117" s="135">
        <v>232794.198</v>
      </c>
      <c r="H117" s="135"/>
      <c r="I117" s="135"/>
      <c r="J117" s="135"/>
      <c r="K117" s="135"/>
      <c r="L117" s="135"/>
      <c r="M117" s="135">
        <f t="shared" si="3"/>
        <v>233794.198</v>
      </c>
    </row>
    <row r="118" spans="1:13" ht="19.5" customHeight="1">
      <c r="A118" s="28"/>
      <c r="B118" s="17" t="s">
        <v>204</v>
      </c>
      <c r="C118" s="14"/>
      <c r="D118" s="156"/>
      <c r="E118" s="132"/>
      <c r="F118" s="135"/>
      <c r="G118" s="135"/>
      <c r="H118" s="135"/>
      <c r="I118" s="135"/>
      <c r="J118" s="135"/>
      <c r="K118" s="135"/>
      <c r="L118" s="135"/>
      <c r="M118" s="135">
        <f t="shared" si="3"/>
        <v>0</v>
      </c>
    </row>
    <row r="119" spans="1:13" ht="19.5" customHeight="1">
      <c r="A119" s="28"/>
      <c r="B119" s="17" t="s">
        <v>205</v>
      </c>
      <c r="C119" s="37"/>
      <c r="D119" s="156"/>
      <c r="E119" s="132"/>
      <c r="F119" s="135"/>
      <c r="G119" s="135"/>
      <c r="H119" s="135"/>
      <c r="I119" s="135"/>
      <c r="J119" s="135"/>
      <c r="K119" s="135"/>
      <c r="L119" s="135"/>
      <c r="M119" s="135">
        <f t="shared" si="3"/>
        <v>0</v>
      </c>
    </row>
    <row r="120" spans="1:13" ht="19.5" customHeight="1">
      <c r="A120" s="23">
        <v>33</v>
      </c>
      <c r="B120" s="17" t="s">
        <v>94</v>
      </c>
      <c r="C120" s="37" t="s">
        <v>54</v>
      </c>
      <c r="D120" s="156"/>
      <c r="E120" s="132">
        <v>1000</v>
      </c>
      <c r="F120" s="135"/>
      <c r="G120" s="135">
        <v>171275.647</v>
      </c>
      <c r="H120" s="135"/>
      <c r="I120" s="135"/>
      <c r="J120" s="135"/>
      <c r="K120" s="135"/>
      <c r="L120" s="135"/>
      <c r="M120" s="135">
        <f t="shared" si="3"/>
        <v>172275.647</v>
      </c>
    </row>
    <row r="121" spans="1:13" ht="19.5" customHeight="1">
      <c r="A121" s="28"/>
      <c r="B121" s="17" t="s">
        <v>204</v>
      </c>
      <c r="C121" s="14"/>
      <c r="D121" s="156"/>
      <c r="E121" s="132"/>
      <c r="F121" s="135"/>
      <c r="G121" s="135"/>
      <c r="H121" s="135"/>
      <c r="I121" s="135"/>
      <c r="J121" s="135"/>
      <c r="K121" s="135"/>
      <c r="L121" s="135"/>
      <c r="M121" s="135">
        <f t="shared" si="3"/>
        <v>0</v>
      </c>
    </row>
    <row r="122" spans="1:13" ht="19.5" customHeight="1">
      <c r="A122" s="28"/>
      <c r="B122" s="17" t="s">
        <v>205</v>
      </c>
      <c r="C122" s="37"/>
      <c r="D122" s="156"/>
      <c r="E122" s="132"/>
      <c r="F122" s="135"/>
      <c r="G122" s="135"/>
      <c r="H122" s="135"/>
      <c r="I122" s="135"/>
      <c r="J122" s="135"/>
      <c r="K122" s="135"/>
      <c r="L122" s="135"/>
      <c r="M122" s="135">
        <f t="shared" si="3"/>
        <v>0</v>
      </c>
    </row>
    <row r="123" spans="1:13" ht="19.5" customHeight="1">
      <c r="A123" s="23">
        <v>34</v>
      </c>
      <c r="B123" s="17" t="s">
        <v>95</v>
      </c>
      <c r="C123" s="37" t="s">
        <v>54</v>
      </c>
      <c r="D123" s="156"/>
      <c r="E123" s="132">
        <v>1000</v>
      </c>
      <c r="F123" s="135"/>
      <c r="G123" s="135">
        <v>165821.663</v>
      </c>
      <c r="H123" s="135"/>
      <c r="I123" s="135"/>
      <c r="J123" s="135"/>
      <c r="K123" s="135"/>
      <c r="L123" s="135"/>
      <c r="M123" s="135">
        <f t="shared" si="3"/>
        <v>166821.663</v>
      </c>
    </row>
    <row r="124" spans="1:13" ht="19.5" customHeight="1">
      <c r="A124" s="28"/>
      <c r="B124" s="17" t="s">
        <v>204</v>
      </c>
      <c r="C124" s="14"/>
      <c r="D124" s="156"/>
      <c r="E124" s="132"/>
      <c r="F124" s="135"/>
      <c r="G124" s="135"/>
      <c r="H124" s="135"/>
      <c r="I124" s="135"/>
      <c r="J124" s="135"/>
      <c r="K124" s="135"/>
      <c r="L124" s="135"/>
      <c r="M124" s="135">
        <f t="shared" si="3"/>
        <v>0</v>
      </c>
    </row>
    <row r="125" spans="1:13" ht="19.5" customHeight="1">
      <c r="A125" s="28"/>
      <c r="B125" s="17" t="s">
        <v>205</v>
      </c>
      <c r="C125" s="37"/>
      <c r="D125" s="156"/>
      <c r="E125" s="132"/>
      <c r="F125" s="135"/>
      <c r="G125" s="135"/>
      <c r="H125" s="135"/>
      <c r="I125" s="135"/>
      <c r="J125" s="135"/>
      <c r="K125" s="135"/>
      <c r="L125" s="135"/>
      <c r="M125" s="135">
        <f t="shared" si="3"/>
        <v>0</v>
      </c>
    </row>
    <row r="126" spans="1:13" ht="19.5" customHeight="1">
      <c r="A126" s="23">
        <v>35</v>
      </c>
      <c r="B126" s="17" t="s">
        <v>96</v>
      </c>
      <c r="C126" s="37" t="s">
        <v>54</v>
      </c>
      <c r="D126" s="156"/>
      <c r="E126" s="132">
        <v>1000</v>
      </c>
      <c r="F126" s="135"/>
      <c r="G126" s="135">
        <v>205018.189</v>
      </c>
      <c r="H126" s="135"/>
      <c r="I126" s="135"/>
      <c r="J126" s="135"/>
      <c r="K126" s="135"/>
      <c r="L126" s="135"/>
      <c r="M126" s="135">
        <f t="shared" si="3"/>
        <v>206018.189</v>
      </c>
    </row>
    <row r="127" spans="1:13" ht="19.5" customHeight="1">
      <c r="A127" s="28"/>
      <c r="B127" s="17" t="s">
        <v>204</v>
      </c>
      <c r="C127" s="14"/>
      <c r="D127" s="156"/>
      <c r="E127" s="132"/>
      <c r="F127" s="135"/>
      <c r="G127" s="135"/>
      <c r="H127" s="135"/>
      <c r="I127" s="135"/>
      <c r="J127" s="135"/>
      <c r="K127" s="135"/>
      <c r="L127" s="135"/>
      <c r="M127" s="135">
        <f t="shared" si="3"/>
        <v>0</v>
      </c>
    </row>
    <row r="128" spans="1:13" ht="19.5" customHeight="1">
      <c r="A128" s="28"/>
      <c r="B128" s="17" t="s">
        <v>205</v>
      </c>
      <c r="C128" s="37"/>
      <c r="D128" s="156"/>
      <c r="E128" s="132"/>
      <c r="F128" s="135"/>
      <c r="G128" s="135"/>
      <c r="H128" s="135"/>
      <c r="I128" s="135"/>
      <c r="J128" s="135"/>
      <c r="K128" s="135"/>
      <c r="L128" s="135"/>
      <c r="M128" s="135">
        <f t="shared" si="3"/>
        <v>0</v>
      </c>
    </row>
    <row r="129" spans="1:13" ht="19.5" customHeight="1">
      <c r="A129" s="23">
        <v>36</v>
      </c>
      <c r="B129" s="17" t="s">
        <v>97</v>
      </c>
      <c r="C129" s="37" t="s">
        <v>54</v>
      </c>
      <c r="D129" s="156"/>
      <c r="E129" s="132">
        <v>1000</v>
      </c>
      <c r="F129" s="135"/>
      <c r="G129" s="135">
        <v>150285.789</v>
      </c>
      <c r="H129" s="135"/>
      <c r="I129" s="135"/>
      <c r="J129" s="135"/>
      <c r="K129" s="135"/>
      <c r="L129" s="135"/>
      <c r="M129" s="135">
        <f t="shared" si="3"/>
        <v>151285.789</v>
      </c>
    </row>
    <row r="130" spans="1:13" ht="19.5" customHeight="1">
      <c r="A130" s="28"/>
      <c r="B130" s="17" t="s">
        <v>204</v>
      </c>
      <c r="C130" s="14"/>
      <c r="D130" s="156"/>
      <c r="E130" s="132"/>
      <c r="F130" s="135"/>
      <c r="G130" s="135"/>
      <c r="H130" s="135"/>
      <c r="I130" s="135"/>
      <c r="J130" s="135"/>
      <c r="K130" s="135"/>
      <c r="L130" s="135"/>
      <c r="M130" s="135">
        <f t="shared" si="3"/>
        <v>0</v>
      </c>
    </row>
    <row r="131" spans="1:13" ht="19.5" customHeight="1">
      <c r="A131" s="28"/>
      <c r="B131" s="17" t="s">
        <v>205</v>
      </c>
      <c r="C131" s="37"/>
      <c r="D131" s="156"/>
      <c r="E131" s="132"/>
      <c r="F131" s="135"/>
      <c r="G131" s="135"/>
      <c r="H131" s="135"/>
      <c r="I131" s="135"/>
      <c r="J131" s="135"/>
      <c r="K131" s="135"/>
      <c r="L131" s="135"/>
      <c r="M131" s="135">
        <f t="shared" si="3"/>
        <v>0</v>
      </c>
    </row>
    <row r="132" spans="1:13" ht="19.5" customHeight="1">
      <c r="A132" s="23">
        <v>37</v>
      </c>
      <c r="B132" s="17" t="s">
        <v>98</v>
      </c>
      <c r="C132" s="37" t="s">
        <v>54</v>
      </c>
      <c r="D132" s="156"/>
      <c r="E132" s="132">
        <v>1000</v>
      </c>
      <c r="F132" s="135"/>
      <c r="G132" s="135">
        <v>111851.849</v>
      </c>
      <c r="H132" s="135"/>
      <c r="I132" s="135"/>
      <c r="J132" s="135"/>
      <c r="K132" s="135"/>
      <c r="L132" s="135"/>
      <c r="M132" s="135">
        <f t="shared" si="3"/>
        <v>112851.849</v>
      </c>
    </row>
    <row r="133" spans="1:13" ht="19.5" customHeight="1">
      <c r="A133" s="28"/>
      <c r="B133" s="17" t="s">
        <v>203</v>
      </c>
      <c r="C133" s="14"/>
      <c r="D133" s="156"/>
      <c r="E133" s="132"/>
      <c r="F133" s="135"/>
      <c r="G133" s="135"/>
      <c r="H133" s="135"/>
      <c r="I133" s="135"/>
      <c r="J133" s="135"/>
      <c r="K133" s="135"/>
      <c r="L133" s="135"/>
      <c r="M133" s="135">
        <f t="shared" si="3"/>
        <v>0</v>
      </c>
    </row>
    <row r="134" spans="1:13" ht="19.5" customHeight="1">
      <c r="A134" s="23">
        <v>38</v>
      </c>
      <c r="B134" s="17" t="s">
        <v>99</v>
      </c>
      <c r="C134" s="37" t="s">
        <v>54</v>
      </c>
      <c r="D134" s="156"/>
      <c r="E134" s="132">
        <v>1000</v>
      </c>
      <c r="F134" s="135"/>
      <c r="G134" s="135">
        <v>194141.876</v>
      </c>
      <c r="H134" s="135"/>
      <c r="I134" s="135"/>
      <c r="J134" s="135"/>
      <c r="K134" s="135"/>
      <c r="L134" s="135"/>
      <c r="M134" s="135">
        <f t="shared" si="3"/>
        <v>195141.876</v>
      </c>
    </row>
    <row r="135" spans="1:13" ht="19.5" customHeight="1">
      <c r="A135" s="28"/>
      <c r="B135" s="17" t="s">
        <v>203</v>
      </c>
      <c r="C135" s="14"/>
      <c r="D135" s="156"/>
      <c r="E135" s="132"/>
      <c r="F135" s="135"/>
      <c r="G135" s="135"/>
      <c r="H135" s="135"/>
      <c r="I135" s="135"/>
      <c r="J135" s="135"/>
      <c r="K135" s="135"/>
      <c r="L135" s="135"/>
      <c r="M135" s="135">
        <f t="shared" si="3"/>
        <v>0</v>
      </c>
    </row>
    <row r="136" spans="1:13" ht="19.5" customHeight="1">
      <c r="A136" s="23">
        <v>39</v>
      </c>
      <c r="B136" s="17" t="s">
        <v>100</v>
      </c>
      <c r="C136" s="37" t="s">
        <v>54</v>
      </c>
      <c r="D136" s="156"/>
      <c r="E136" s="132">
        <v>1000</v>
      </c>
      <c r="F136" s="135"/>
      <c r="G136" s="135">
        <v>137794.062</v>
      </c>
      <c r="H136" s="135"/>
      <c r="I136" s="135"/>
      <c r="J136" s="135"/>
      <c r="K136" s="135"/>
      <c r="L136" s="135"/>
      <c r="M136" s="135">
        <f t="shared" si="3"/>
        <v>138794.062</v>
      </c>
    </row>
    <row r="137" spans="1:13" ht="19.5" customHeight="1">
      <c r="A137" s="28"/>
      <c r="B137" s="17" t="s">
        <v>204</v>
      </c>
      <c r="C137" s="14"/>
      <c r="D137" s="156"/>
      <c r="E137" s="132"/>
      <c r="F137" s="135"/>
      <c r="G137" s="135"/>
      <c r="H137" s="135"/>
      <c r="I137" s="135"/>
      <c r="J137" s="135"/>
      <c r="K137" s="135"/>
      <c r="L137" s="135"/>
      <c r="M137" s="135">
        <f t="shared" si="3"/>
        <v>0</v>
      </c>
    </row>
    <row r="138" spans="1:13" ht="19.5" customHeight="1">
      <c r="A138" s="28"/>
      <c r="B138" s="17" t="s">
        <v>205</v>
      </c>
      <c r="C138" s="37"/>
      <c r="D138" s="156"/>
      <c r="E138" s="132"/>
      <c r="F138" s="135"/>
      <c r="G138" s="135"/>
      <c r="H138" s="135"/>
      <c r="I138" s="135"/>
      <c r="J138" s="135"/>
      <c r="K138" s="135"/>
      <c r="L138" s="135"/>
      <c r="M138" s="135">
        <f t="shared" si="3"/>
        <v>0</v>
      </c>
    </row>
    <row r="139" spans="1:13" ht="19.5" customHeight="1">
      <c r="A139" s="23">
        <v>40</v>
      </c>
      <c r="B139" s="17" t="s">
        <v>101</v>
      </c>
      <c r="C139" s="37" t="s">
        <v>54</v>
      </c>
      <c r="D139" s="156"/>
      <c r="E139" s="132">
        <v>1000</v>
      </c>
      <c r="F139" s="135"/>
      <c r="G139" s="135">
        <v>282045.757</v>
      </c>
      <c r="H139" s="135"/>
      <c r="I139" s="135"/>
      <c r="J139" s="135"/>
      <c r="K139" s="135"/>
      <c r="L139" s="135"/>
      <c r="M139" s="135">
        <f t="shared" si="3"/>
        <v>283045.757</v>
      </c>
    </row>
    <row r="140" spans="1:13" ht="19.5" customHeight="1">
      <c r="A140" s="28"/>
      <c r="B140" s="17" t="s">
        <v>203</v>
      </c>
      <c r="C140" s="14"/>
      <c r="D140" s="156"/>
      <c r="E140" s="132"/>
      <c r="F140" s="135"/>
      <c r="G140" s="135"/>
      <c r="H140" s="135"/>
      <c r="I140" s="135"/>
      <c r="J140" s="135"/>
      <c r="K140" s="135"/>
      <c r="L140" s="135"/>
      <c r="M140" s="135">
        <f t="shared" si="3"/>
        <v>0</v>
      </c>
    </row>
    <row r="141" spans="1:13" ht="19.5" customHeight="1">
      <c r="A141" s="23">
        <v>41</v>
      </c>
      <c r="B141" s="17" t="s">
        <v>102</v>
      </c>
      <c r="C141" s="37" t="s">
        <v>54</v>
      </c>
      <c r="D141" s="156"/>
      <c r="E141" s="132">
        <v>1000</v>
      </c>
      <c r="F141" s="135"/>
      <c r="G141" s="135">
        <v>162800.777</v>
      </c>
      <c r="H141" s="135"/>
      <c r="I141" s="135"/>
      <c r="J141" s="135"/>
      <c r="K141" s="135"/>
      <c r="L141" s="135"/>
      <c r="M141" s="135">
        <f t="shared" si="3"/>
        <v>163800.777</v>
      </c>
    </row>
    <row r="142" spans="1:13" ht="19.5" customHeight="1">
      <c r="A142" s="28"/>
      <c r="B142" s="17" t="s">
        <v>204</v>
      </c>
      <c r="C142" s="14"/>
      <c r="D142" s="156"/>
      <c r="E142" s="132"/>
      <c r="F142" s="135"/>
      <c r="G142" s="135"/>
      <c r="H142" s="135"/>
      <c r="I142" s="135"/>
      <c r="J142" s="135"/>
      <c r="K142" s="135"/>
      <c r="L142" s="135"/>
      <c r="M142" s="135">
        <f t="shared" si="3"/>
        <v>0</v>
      </c>
    </row>
    <row r="143" spans="1:13" ht="19.5" customHeight="1">
      <c r="A143" s="28"/>
      <c r="B143" s="17" t="s">
        <v>205</v>
      </c>
      <c r="C143" s="37"/>
      <c r="D143" s="156"/>
      <c r="E143" s="132"/>
      <c r="F143" s="135"/>
      <c r="G143" s="135"/>
      <c r="H143" s="135"/>
      <c r="I143" s="135"/>
      <c r="J143" s="135"/>
      <c r="K143" s="135"/>
      <c r="L143" s="135"/>
      <c r="M143" s="135">
        <f t="shared" si="3"/>
        <v>0</v>
      </c>
    </row>
    <row r="144" spans="1:13" ht="19.5" customHeight="1">
      <c r="A144" s="23">
        <v>42</v>
      </c>
      <c r="B144" s="17" t="s">
        <v>130</v>
      </c>
      <c r="C144" s="37" t="s">
        <v>54</v>
      </c>
      <c r="D144" s="156"/>
      <c r="E144" s="132"/>
      <c r="F144" s="135"/>
      <c r="G144" s="135">
        <v>31700</v>
      </c>
      <c r="H144" s="135"/>
      <c r="I144" s="135"/>
      <c r="J144" s="135"/>
      <c r="K144" s="135"/>
      <c r="L144" s="135"/>
      <c r="M144" s="135">
        <f t="shared" si="3"/>
        <v>31700</v>
      </c>
    </row>
    <row r="145" spans="1:13" ht="19.5" customHeight="1">
      <c r="A145" s="28"/>
      <c r="B145" s="17" t="s">
        <v>131</v>
      </c>
      <c r="C145" s="14"/>
      <c r="D145" s="135"/>
      <c r="E145" s="132"/>
      <c r="F145" s="135"/>
      <c r="G145" s="135"/>
      <c r="H145" s="135"/>
      <c r="I145" s="135"/>
      <c r="J145" s="135"/>
      <c r="K145" s="135"/>
      <c r="L145" s="135"/>
      <c r="M145" s="135"/>
    </row>
    <row r="146" spans="1:13" ht="19.5" customHeight="1">
      <c r="A146" s="28"/>
      <c r="B146" s="17" t="s">
        <v>132</v>
      </c>
      <c r="C146" s="14"/>
      <c r="D146" s="135"/>
      <c r="E146" s="132"/>
      <c r="F146" s="135"/>
      <c r="G146" s="135"/>
      <c r="H146" s="135"/>
      <c r="I146" s="135"/>
      <c r="J146" s="135"/>
      <c r="K146" s="135"/>
      <c r="L146" s="135"/>
      <c r="M146" s="135">
        <f>SUM(D146:L146)</f>
        <v>0</v>
      </c>
    </row>
    <row r="147" spans="1:13" ht="5.25" customHeight="1">
      <c r="A147" s="28"/>
      <c r="B147" s="17"/>
      <c r="C147" s="14"/>
      <c r="D147" s="135"/>
      <c r="E147" s="132"/>
      <c r="F147" s="135"/>
      <c r="G147" s="135"/>
      <c r="H147" s="135"/>
      <c r="I147" s="135"/>
      <c r="J147" s="135"/>
      <c r="K147" s="135"/>
      <c r="L147" s="135"/>
      <c r="M147" s="135"/>
    </row>
    <row r="148" spans="1:15" ht="19.5" customHeight="1">
      <c r="A148" s="44"/>
      <c r="B148" s="31" t="s">
        <v>67</v>
      </c>
      <c r="C148" s="18"/>
      <c r="D148" s="138">
        <f>SUM(D109:D144,D62:D94)</f>
        <v>7835109.994</v>
      </c>
      <c r="E148" s="138">
        <f aca="true" t="shared" si="4" ref="E148:M148">SUM(E109:E144,E62:E94)</f>
        <v>149500</v>
      </c>
      <c r="F148" s="138">
        <f t="shared" si="4"/>
        <v>2349784.204</v>
      </c>
      <c r="G148" s="138">
        <f t="shared" si="4"/>
        <v>4282919.483999999</v>
      </c>
      <c r="H148" s="138">
        <f t="shared" si="4"/>
        <v>5416477.391</v>
      </c>
      <c r="I148" s="138">
        <f t="shared" si="4"/>
        <v>2828.868</v>
      </c>
      <c r="J148" s="138">
        <f t="shared" si="4"/>
        <v>574449.789</v>
      </c>
      <c r="K148" s="138">
        <f t="shared" si="4"/>
        <v>28996.262</v>
      </c>
      <c r="L148" s="138">
        <f t="shared" si="4"/>
        <v>0</v>
      </c>
      <c r="M148" s="138">
        <f t="shared" si="4"/>
        <v>20640065.991999995</v>
      </c>
      <c r="O148" s="43">
        <f>M148+M51+'T-6,8,10,12,14,16,18'!L155+'T-6,8,10,12,14,16,18'!L197+'T-6,8,10,12,14,16,18'!L237</f>
        <v>20900067.60799999</v>
      </c>
    </row>
    <row r="149" spans="1:13" s="25" customFormat="1" ht="4.5" customHeight="1">
      <c r="A149" s="50"/>
      <c r="C149" s="5"/>
      <c r="D149" s="51"/>
      <c r="E149" s="52"/>
      <c r="F149" s="51"/>
      <c r="G149" s="51"/>
      <c r="H149" s="51"/>
      <c r="I149" s="51"/>
      <c r="J149" s="51"/>
      <c r="K149" s="51"/>
      <c r="L149" s="51"/>
      <c r="M149" s="51"/>
    </row>
    <row r="151" ht="18" customHeight="1">
      <c r="E151" s="75">
        <f>E148+E51</f>
        <v>150000</v>
      </c>
    </row>
    <row r="153" ht="18" customHeight="1">
      <c r="E153" s="75">
        <f>E141+E139+E134+E136+E132+E129+E126+E123+E120+E117+E115+E113+E111+E109+E70</f>
        <v>114000</v>
      </c>
    </row>
    <row r="156" spans="1:13" ht="18" customHeight="1">
      <c r="A156" s="190" t="s">
        <v>0</v>
      </c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</row>
  </sheetData>
  <sheetProtection/>
  <mergeCells count="55">
    <mergeCell ref="A156:M156"/>
    <mergeCell ref="H105:H107"/>
    <mergeCell ref="I105:J105"/>
    <mergeCell ref="K105:K107"/>
    <mergeCell ref="L105:L107"/>
    <mergeCell ref="M105:M107"/>
    <mergeCell ref="I106:I107"/>
    <mergeCell ref="A100:M100"/>
    <mergeCell ref="A101:M101"/>
    <mergeCell ref="A104:A107"/>
    <mergeCell ref="D104:M104"/>
    <mergeCell ref="B105:B106"/>
    <mergeCell ref="C105:C106"/>
    <mergeCell ref="D105:D107"/>
    <mergeCell ref="E105:E107"/>
    <mergeCell ref="F105:F107"/>
    <mergeCell ref="G105:G107"/>
    <mergeCell ref="M58:M60"/>
    <mergeCell ref="I59:I60"/>
    <mergeCell ref="A96:M96"/>
    <mergeCell ref="A97:M97"/>
    <mergeCell ref="A99:M99"/>
    <mergeCell ref="E58:E60"/>
    <mergeCell ref="F58:F60"/>
    <mergeCell ref="G58:G60"/>
    <mergeCell ref="H58:H60"/>
    <mergeCell ref="K58:K60"/>
    <mergeCell ref="M8:M10"/>
    <mergeCell ref="I9:I10"/>
    <mergeCell ref="A52:M52"/>
    <mergeCell ref="A53:M53"/>
    <mergeCell ref="A54:M54"/>
    <mergeCell ref="A57:A60"/>
    <mergeCell ref="D57:M57"/>
    <mergeCell ref="B58:B59"/>
    <mergeCell ref="L58:L60"/>
    <mergeCell ref="C58:C59"/>
    <mergeCell ref="D58:D60"/>
    <mergeCell ref="F8:F10"/>
    <mergeCell ref="G8:G10"/>
    <mergeCell ref="H8:H10"/>
    <mergeCell ref="I8:J8"/>
    <mergeCell ref="D8:D10"/>
    <mergeCell ref="E8:E10"/>
    <mergeCell ref="I58:J58"/>
    <mergeCell ref="K8:K10"/>
    <mergeCell ref="L8:L10"/>
    <mergeCell ref="A1:M1"/>
    <mergeCell ref="A3:M3"/>
    <mergeCell ref="A4:M4"/>
    <mergeCell ref="K6:M6"/>
    <mergeCell ref="A7:A10"/>
    <mergeCell ref="D7:M7"/>
    <mergeCell ref="B8:B9"/>
    <mergeCell ref="C8:C9"/>
  </mergeCells>
  <printOptions/>
  <pageMargins left="0.59" right="0.28" top="0.34" bottom="0.2" header="0.5" footer="0.21"/>
  <pageSetup horizontalDpi="600" verticalDpi="600" orientation="landscape" paperSize="8" scale="85" r:id="rId1"/>
  <headerFooter alignWithMargins="0">
    <oddFooter>&amp;L&amp;8&amp;K00+000&amp;Z&amp;F&amp;F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6"/>
  <sheetViews>
    <sheetView showZeros="0" zoomScale="85" zoomScaleNormal="85" zoomScalePageLayoutView="0" workbookViewId="0" topLeftCell="A467">
      <selection activeCell="A1" sqref="A1:P1"/>
    </sheetView>
  </sheetViews>
  <sheetFormatPr defaultColWidth="9.140625" defaultRowHeight="18" customHeight="1"/>
  <cols>
    <col min="1" max="1" width="3.140625" style="4" customWidth="1"/>
    <col min="2" max="2" width="3.421875" style="39" customWidth="1"/>
    <col min="3" max="3" width="35.140625" style="4" customWidth="1"/>
    <col min="4" max="4" width="35.57421875" style="4" customWidth="1"/>
    <col min="5" max="5" width="14.7109375" style="4" customWidth="1"/>
    <col min="6" max="6" width="17.7109375" style="4" customWidth="1"/>
    <col min="7" max="7" width="13.8515625" style="4" customWidth="1"/>
    <col min="8" max="8" width="11.421875" style="4" customWidth="1"/>
    <col min="9" max="10" width="13.421875" style="4" customWidth="1"/>
    <col min="11" max="11" width="12.8515625" style="4" customWidth="1"/>
    <col min="12" max="12" width="12.140625" style="4" customWidth="1"/>
    <col min="13" max="13" width="13.57421875" style="4" customWidth="1"/>
    <col min="14" max="14" width="15.140625" style="4" customWidth="1"/>
    <col min="15" max="15" width="11.28125" style="4" customWidth="1"/>
    <col min="16" max="16" width="14.57421875" style="4" customWidth="1"/>
    <col min="17" max="17" width="9.140625" style="4" customWidth="1"/>
    <col min="18" max="18" width="17.28125" style="4" bestFit="1" customWidth="1"/>
    <col min="19" max="16384" width="9.140625" style="4" customWidth="1"/>
  </cols>
  <sheetData>
    <row r="1" spans="1:16" ht="18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8" customHeight="1">
      <c r="A2" s="182">
        <v>14</v>
      </c>
      <c r="B2" s="183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4" spans="1:16" ht="18" customHeight="1">
      <c r="A4" s="194" t="s">
        <v>208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18" customHeight="1">
      <c r="A5" s="194" t="s">
        <v>209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18" customHeight="1">
      <c r="A6" s="49"/>
      <c r="B6" s="56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P6" s="57" t="s">
        <v>24</v>
      </c>
    </row>
    <row r="7" spans="1:16" ht="18" customHeight="1">
      <c r="A7" s="204" t="s">
        <v>25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</row>
    <row r="8" spans="1:16" s="58" customFormat="1" ht="18" customHeight="1">
      <c r="A8" s="195" t="s">
        <v>4</v>
      </c>
      <c r="B8" s="196"/>
      <c r="C8" s="36"/>
      <c r="D8" s="36"/>
      <c r="E8" s="201" t="s">
        <v>18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6" s="58" customFormat="1" ht="18" customHeight="1">
      <c r="A9" s="197"/>
      <c r="B9" s="198"/>
      <c r="C9" s="179" t="s">
        <v>5</v>
      </c>
      <c r="D9" s="179" t="s">
        <v>6</v>
      </c>
      <c r="E9" s="178" t="s">
        <v>7</v>
      </c>
      <c r="F9" s="15" t="s">
        <v>8</v>
      </c>
      <c r="G9" s="178" t="s">
        <v>11</v>
      </c>
      <c r="H9" s="178" t="s">
        <v>12</v>
      </c>
      <c r="I9" s="15"/>
      <c r="J9" s="15"/>
      <c r="K9" s="172" t="s">
        <v>15</v>
      </c>
      <c r="L9" s="184" t="s">
        <v>19</v>
      </c>
      <c r="M9" s="186"/>
      <c r="N9" s="172" t="s">
        <v>21</v>
      </c>
      <c r="O9" s="172" t="s">
        <v>22</v>
      </c>
      <c r="P9" s="172" t="s">
        <v>23</v>
      </c>
    </row>
    <row r="10" spans="1:16" s="58" customFormat="1" ht="18" customHeight="1">
      <c r="A10" s="197"/>
      <c r="B10" s="198"/>
      <c r="C10" s="179"/>
      <c r="D10" s="179"/>
      <c r="E10" s="179"/>
      <c r="F10" s="15" t="s">
        <v>9</v>
      </c>
      <c r="G10" s="179"/>
      <c r="H10" s="179"/>
      <c r="I10" s="15" t="s">
        <v>13</v>
      </c>
      <c r="J10" s="15" t="s">
        <v>14</v>
      </c>
      <c r="K10" s="173"/>
      <c r="L10" s="15" t="s">
        <v>16</v>
      </c>
      <c r="M10" s="202" t="s">
        <v>20</v>
      </c>
      <c r="N10" s="173"/>
      <c r="O10" s="173"/>
      <c r="P10" s="173"/>
    </row>
    <row r="11" spans="1:16" s="58" customFormat="1" ht="18" customHeight="1">
      <c r="A11" s="199"/>
      <c r="B11" s="200"/>
      <c r="C11" s="28"/>
      <c r="D11" s="28"/>
      <c r="E11" s="180"/>
      <c r="F11" s="15" t="s">
        <v>10</v>
      </c>
      <c r="G11" s="180"/>
      <c r="H11" s="180"/>
      <c r="I11" s="15"/>
      <c r="J11" s="15"/>
      <c r="K11" s="174"/>
      <c r="L11" s="28" t="s">
        <v>17</v>
      </c>
      <c r="M11" s="203"/>
      <c r="N11" s="174"/>
      <c r="O11" s="174"/>
      <c r="P11" s="174"/>
    </row>
    <row r="12" spans="1:16" s="32" customFormat="1" ht="18" customHeight="1">
      <c r="A12" s="191">
        <v>1</v>
      </c>
      <c r="B12" s="192"/>
      <c r="C12" s="59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1">
        <v>15</v>
      </c>
    </row>
    <row r="13" spans="1:16" ht="18" customHeight="1">
      <c r="A13" s="60"/>
      <c r="B13" s="61">
        <v>1</v>
      </c>
      <c r="C13" s="4" t="s">
        <v>2</v>
      </c>
      <c r="D13" s="28" t="s">
        <v>26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>
        <f>O13+N13+M13+L13+K13+J13+I13+H13+G13+F13+E13</f>
        <v>0</v>
      </c>
    </row>
    <row r="14" spans="1:16" ht="18" customHeight="1">
      <c r="A14" s="62"/>
      <c r="B14" s="63"/>
      <c r="C14" s="50"/>
      <c r="D14" s="28" t="s">
        <v>27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>
        <f aca="true" t="shared" si="0" ref="P14:P52">O14+N14+M14+L14+K14+J14+I14+H14+G14+F14+E14</f>
        <v>0</v>
      </c>
    </row>
    <row r="15" spans="1:16" ht="12.75" customHeight="1">
      <c r="A15" s="62"/>
      <c r="B15" s="63"/>
      <c r="C15" s="50"/>
      <c r="D15" s="28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>
        <f t="shared" si="0"/>
        <v>0</v>
      </c>
    </row>
    <row r="16" spans="1:16" ht="18" customHeight="1">
      <c r="A16" s="62"/>
      <c r="B16" s="64">
        <v>2</v>
      </c>
      <c r="C16" s="38" t="s">
        <v>28</v>
      </c>
      <c r="D16" s="28" t="s">
        <v>26</v>
      </c>
      <c r="E16" s="132"/>
      <c r="F16" s="132"/>
      <c r="G16" s="132">
        <v>24.06</v>
      </c>
      <c r="H16" s="132"/>
      <c r="I16" s="132"/>
      <c r="J16" s="132"/>
      <c r="K16" s="132"/>
      <c r="L16" s="132"/>
      <c r="M16" s="132"/>
      <c r="N16" s="132"/>
      <c r="O16" s="132"/>
      <c r="P16" s="132">
        <f t="shared" si="0"/>
        <v>24.06</v>
      </c>
    </row>
    <row r="17" spans="1:16" ht="18" customHeight="1">
      <c r="A17" s="60"/>
      <c r="B17" s="65"/>
      <c r="C17" s="38"/>
      <c r="D17" s="28" t="s">
        <v>27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>
        <f t="shared" si="0"/>
        <v>0</v>
      </c>
    </row>
    <row r="18" spans="1:16" ht="11.25" customHeight="1">
      <c r="A18" s="60"/>
      <c r="B18" s="65"/>
      <c r="C18" s="50"/>
      <c r="D18" s="28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f t="shared" si="0"/>
        <v>0</v>
      </c>
    </row>
    <row r="19" spans="1:16" ht="18" customHeight="1">
      <c r="A19" s="60"/>
      <c r="B19" s="61">
        <v>3</v>
      </c>
      <c r="C19" s="50" t="s">
        <v>127</v>
      </c>
      <c r="D19" s="28" t="s">
        <v>215</v>
      </c>
      <c r="E19" s="132"/>
      <c r="F19" s="132"/>
      <c r="G19" s="132">
        <v>7.95</v>
      </c>
      <c r="H19" s="132"/>
      <c r="I19" s="132"/>
      <c r="J19" s="132">
        <v>0.5</v>
      </c>
      <c r="K19" s="132">
        <v>10.944</v>
      </c>
      <c r="L19" s="132"/>
      <c r="M19" s="132">
        <v>16.416</v>
      </c>
      <c r="N19" s="132"/>
      <c r="O19" s="132"/>
      <c r="P19" s="132">
        <f t="shared" si="0"/>
        <v>35.81</v>
      </c>
    </row>
    <row r="20" spans="1:16" ht="18" customHeight="1">
      <c r="A20" s="60"/>
      <c r="B20" s="65"/>
      <c r="C20" s="50"/>
      <c r="D20" s="28" t="s">
        <v>128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>
        <f t="shared" si="0"/>
        <v>0</v>
      </c>
    </row>
    <row r="21" spans="1:16" ht="10.5" customHeight="1">
      <c r="A21" s="60"/>
      <c r="B21" s="65"/>
      <c r="C21" s="50"/>
      <c r="D21" s="28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>
        <f t="shared" si="0"/>
        <v>0</v>
      </c>
    </row>
    <row r="22" spans="1:16" ht="18" customHeight="1">
      <c r="A22" s="60"/>
      <c r="B22" s="61">
        <v>4</v>
      </c>
      <c r="C22" s="50" t="s">
        <v>119</v>
      </c>
      <c r="D22" s="28" t="s">
        <v>168</v>
      </c>
      <c r="E22" s="132"/>
      <c r="F22" s="132"/>
      <c r="G22" s="132">
        <v>3.67</v>
      </c>
      <c r="H22" s="132"/>
      <c r="I22" s="132"/>
      <c r="J22" s="132"/>
      <c r="K22" s="132"/>
      <c r="L22" s="132"/>
      <c r="M22" s="132"/>
      <c r="N22" s="132"/>
      <c r="O22" s="132"/>
      <c r="P22" s="132">
        <f t="shared" si="0"/>
        <v>3.67</v>
      </c>
    </row>
    <row r="23" spans="1:16" ht="18" customHeight="1">
      <c r="A23" s="60"/>
      <c r="B23" s="65"/>
      <c r="C23" s="50"/>
      <c r="D23" s="28" t="s">
        <v>154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>
        <f t="shared" si="0"/>
        <v>0</v>
      </c>
    </row>
    <row r="24" spans="1:16" ht="10.5" customHeight="1">
      <c r="A24" s="60"/>
      <c r="B24" s="65"/>
      <c r="C24" s="50"/>
      <c r="D24" s="28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>
        <f t="shared" si="0"/>
        <v>0</v>
      </c>
    </row>
    <row r="25" spans="1:16" ht="18" customHeight="1">
      <c r="A25" s="60"/>
      <c r="B25" s="61">
        <v>5</v>
      </c>
      <c r="C25" s="50" t="s">
        <v>120</v>
      </c>
      <c r="D25" s="28" t="s">
        <v>212</v>
      </c>
      <c r="E25" s="132"/>
      <c r="F25" s="132"/>
      <c r="G25" s="132">
        <v>0.5</v>
      </c>
      <c r="H25" s="132"/>
      <c r="I25" s="132"/>
      <c r="J25" s="132"/>
      <c r="K25" s="132"/>
      <c r="L25" s="132"/>
      <c r="M25" s="132"/>
      <c r="N25" s="132"/>
      <c r="O25" s="132"/>
      <c r="P25" s="132">
        <f t="shared" si="0"/>
        <v>0.5</v>
      </c>
    </row>
    <row r="26" spans="1:16" ht="18" customHeight="1">
      <c r="A26" s="60"/>
      <c r="B26" s="65"/>
      <c r="C26" s="50"/>
      <c r="D26" s="28" t="s">
        <v>155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>
        <f t="shared" si="0"/>
        <v>0</v>
      </c>
    </row>
    <row r="27" spans="1:16" ht="10.5" customHeight="1">
      <c r="A27" s="60"/>
      <c r="B27" s="65"/>
      <c r="C27" s="50"/>
      <c r="D27" s="28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>
        <f t="shared" si="0"/>
        <v>0</v>
      </c>
    </row>
    <row r="28" spans="1:16" ht="18" customHeight="1">
      <c r="A28" s="60"/>
      <c r="B28" s="61">
        <v>6</v>
      </c>
      <c r="C28" s="38" t="s">
        <v>29</v>
      </c>
      <c r="D28" s="28" t="s">
        <v>34</v>
      </c>
      <c r="E28" s="132"/>
      <c r="F28" s="132"/>
      <c r="G28" s="132">
        <v>380.06</v>
      </c>
      <c r="H28" s="132"/>
      <c r="I28" s="132"/>
      <c r="J28" s="132"/>
      <c r="K28" s="132"/>
      <c r="L28" s="132"/>
      <c r="M28" s="132"/>
      <c r="N28" s="132"/>
      <c r="O28" s="132"/>
      <c r="P28" s="132">
        <f t="shared" si="0"/>
        <v>380.06</v>
      </c>
    </row>
    <row r="29" spans="1:16" ht="18" customHeight="1">
      <c r="A29" s="60"/>
      <c r="B29" s="65"/>
      <c r="C29" s="38"/>
      <c r="D29" s="28" t="s">
        <v>35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>
        <f t="shared" si="0"/>
        <v>0</v>
      </c>
    </row>
    <row r="30" spans="1:16" ht="18" customHeight="1">
      <c r="A30" s="60"/>
      <c r="B30" s="65"/>
      <c r="C30" s="50"/>
      <c r="D30" s="28" t="s">
        <v>36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>
        <f t="shared" si="0"/>
        <v>0</v>
      </c>
    </row>
    <row r="31" spans="1:16" ht="12" customHeight="1">
      <c r="A31" s="60"/>
      <c r="B31" s="65"/>
      <c r="C31" s="50"/>
      <c r="D31" s="28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>
        <f t="shared" si="0"/>
        <v>0</v>
      </c>
    </row>
    <row r="32" spans="1:16" ht="18" customHeight="1">
      <c r="A32" s="60"/>
      <c r="B32" s="61">
        <v>7</v>
      </c>
      <c r="C32" s="50" t="s">
        <v>3</v>
      </c>
      <c r="D32" s="28" t="s">
        <v>3</v>
      </c>
      <c r="E32" s="132"/>
      <c r="F32" s="132"/>
      <c r="G32" s="132">
        <v>0.06</v>
      </c>
      <c r="H32" s="132"/>
      <c r="I32" s="132"/>
      <c r="J32" s="132"/>
      <c r="K32" s="132"/>
      <c r="L32" s="132"/>
      <c r="M32" s="132"/>
      <c r="N32" s="132"/>
      <c r="O32" s="132"/>
      <c r="P32" s="132">
        <f>O32+N32+M32+L32+K32+J32+I32+H32+G32+F32+E32</f>
        <v>0.06</v>
      </c>
    </row>
    <row r="33" spans="1:16" ht="18" customHeight="1">
      <c r="A33" s="60"/>
      <c r="B33" s="65"/>
      <c r="C33" s="50"/>
      <c r="D33" s="28" t="s">
        <v>213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>
        <f>O33+N33+M33+L33+K33+J33+I33+H33+G33+F33+E33</f>
        <v>0</v>
      </c>
    </row>
    <row r="34" spans="1:16" ht="18" customHeight="1">
      <c r="A34" s="60"/>
      <c r="B34" s="65"/>
      <c r="C34" s="50"/>
      <c r="D34" s="28" t="s">
        <v>156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>
        <f>O34+N34+M34+L34+K34+J34+I34+H34+G34+F34+E34</f>
        <v>0</v>
      </c>
    </row>
    <row r="35" spans="1:16" ht="18" customHeight="1">
      <c r="A35" s="60"/>
      <c r="B35" s="65"/>
      <c r="C35" s="50"/>
      <c r="D35" s="28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</row>
    <row r="36" spans="1:16" ht="18" customHeight="1">
      <c r="A36" s="60"/>
      <c r="B36" s="61">
        <v>8</v>
      </c>
      <c r="C36" s="50" t="s">
        <v>32</v>
      </c>
      <c r="D36" s="28" t="s">
        <v>158</v>
      </c>
      <c r="E36" s="132"/>
      <c r="F36" s="132"/>
      <c r="G36" s="132">
        <v>453.55</v>
      </c>
      <c r="H36" s="132"/>
      <c r="I36" s="132"/>
      <c r="J36" s="132"/>
      <c r="K36" s="132"/>
      <c r="L36" s="132"/>
      <c r="M36" s="132"/>
      <c r="N36" s="132"/>
      <c r="O36" s="132"/>
      <c r="P36" s="132">
        <f>O36+N36+M36+L36+K36+J36+I36+H36+G36+F36+E36</f>
        <v>453.55</v>
      </c>
    </row>
    <row r="37" spans="1:16" ht="18" customHeight="1">
      <c r="A37" s="60"/>
      <c r="B37" s="65"/>
      <c r="C37" s="50"/>
      <c r="D37" s="28" t="s">
        <v>41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>
        <f>O37+N37+M37+L37+K37+J37+I37+H37+G37+F37+E37</f>
        <v>0</v>
      </c>
    </row>
    <row r="38" spans="1:16" ht="18" customHeight="1">
      <c r="A38" s="60"/>
      <c r="B38" s="65"/>
      <c r="C38" s="50"/>
      <c r="D38" s="28" t="s">
        <v>157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>
        <f>O38+N38+M38+L38+K38+J38+I38+H38+G38+F38+E38</f>
        <v>0</v>
      </c>
    </row>
    <row r="39" spans="1:16" ht="18" customHeight="1">
      <c r="A39" s="60"/>
      <c r="B39" s="65"/>
      <c r="C39" s="50"/>
      <c r="D39" s="28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</row>
    <row r="40" spans="1:16" ht="18" customHeight="1">
      <c r="A40" s="60"/>
      <c r="B40" s="61">
        <v>9</v>
      </c>
      <c r="C40" s="28" t="s">
        <v>30</v>
      </c>
      <c r="D40" s="28" t="s">
        <v>37</v>
      </c>
      <c r="E40" s="132"/>
      <c r="F40" s="132"/>
      <c r="G40" s="132">
        <v>19.06</v>
      </c>
      <c r="H40" s="132"/>
      <c r="I40" s="132"/>
      <c r="J40" s="132"/>
      <c r="K40" s="132"/>
      <c r="L40" s="132"/>
      <c r="M40" s="132"/>
      <c r="N40" s="132"/>
      <c r="O40" s="132"/>
      <c r="P40" s="132">
        <f t="shared" si="0"/>
        <v>19.06</v>
      </c>
    </row>
    <row r="41" spans="1:16" ht="18" customHeight="1">
      <c r="A41" s="60"/>
      <c r="B41" s="65"/>
      <c r="C41" s="28"/>
      <c r="D41" s="28" t="s">
        <v>38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>
        <f t="shared" si="0"/>
        <v>0</v>
      </c>
    </row>
    <row r="42" spans="1:16" ht="11.25" customHeight="1">
      <c r="A42" s="60"/>
      <c r="B42" s="65"/>
      <c r="C42" s="50"/>
      <c r="D42" s="28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>
        <f t="shared" si="0"/>
        <v>0</v>
      </c>
    </row>
    <row r="43" spans="1:16" ht="18" customHeight="1">
      <c r="A43" s="60"/>
      <c r="B43" s="61">
        <v>10</v>
      </c>
      <c r="C43" s="28" t="s">
        <v>31</v>
      </c>
      <c r="D43" s="28" t="s">
        <v>39</v>
      </c>
      <c r="E43" s="132"/>
      <c r="F43" s="132"/>
      <c r="G43" s="132">
        <v>213.046</v>
      </c>
      <c r="H43" s="132"/>
      <c r="I43" s="132"/>
      <c r="J43" s="132"/>
      <c r="K43" s="132">
        <v>18.024</v>
      </c>
      <c r="L43" s="132"/>
      <c r="M43" s="132">
        <v>27.035</v>
      </c>
      <c r="N43" s="132"/>
      <c r="O43" s="132"/>
      <c r="P43" s="132">
        <f t="shared" si="0"/>
        <v>258.105</v>
      </c>
    </row>
    <row r="44" spans="1:16" ht="18" customHeight="1">
      <c r="A44" s="60"/>
      <c r="B44" s="65"/>
      <c r="C44" s="28"/>
      <c r="D44" s="28" t="s">
        <v>40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>
        <f t="shared" si="0"/>
        <v>0</v>
      </c>
    </row>
    <row r="45" spans="1:16" ht="11.25" customHeight="1">
      <c r="A45" s="60"/>
      <c r="B45" s="65"/>
      <c r="C45" s="50"/>
      <c r="D45" s="28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>
        <f t="shared" si="0"/>
        <v>0</v>
      </c>
    </row>
    <row r="46" spans="1:16" ht="12" customHeight="1">
      <c r="A46" s="60"/>
      <c r="B46" s="65"/>
      <c r="C46" s="60"/>
      <c r="D46" s="28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>
        <f t="shared" si="0"/>
        <v>0</v>
      </c>
    </row>
    <row r="47" spans="1:16" ht="18" customHeight="1">
      <c r="A47" s="60"/>
      <c r="B47" s="61">
        <v>11</v>
      </c>
      <c r="C47" s="60" t="s">
        <v>33</v>
      </c>
      <c r="D47" s="28" t="s">
        <v>214</v>
      </c>
      <c r="E47" s="132"/>
      <c r="F47" s="132"/>
      <c r="G47" s="132">
        <v>103.683</v>
      </c>
      <c r="H47" s="132"/>
      <c r="I47" s="132"/>
      <c r="J47" s="132"/>
      <c r="K47" s="132"/>
      <c r="L47" s="132"/>
      <c r="M47" s="132"/>
      <c r="N47" s="132"/>
      <c r="O47" s="132"/>
      <c r="P47" s="132">
        <f t="shared" si="0"/>
        <v>103.683</v>
      </c>
    </row>
    <row r="48" spans="1:16" ht="18" customHeight="1">
      <c r="A48" s="60"/>
      <c r="B48" s="65"/>
      <c r="C48" s="60"/>
      <c r="D48" s="28" t="s">
        <v>162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>
        <f t="shared" si="0"/>
        <v>0</v>
      </c>
    </row>
    <row r="49" spans="1:16" ht="18" customHeight="1">
      <c r="A49" s="60"/>
      <c r="B49" s="65"/>
      <c r="C49" s="60"/>
      <c r="D49" s="28" t="s">
        <v>36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>
        <f t="shared" si="0"/>
        <v>0</v>
      </c>
    </row>
    <row r="50" spans="1:16" ht="18" customHeight="1">
      <c r="A50" s="60"/>
      <c r="B50" s="65"/>
      <c r="C50" s="28"/>
      <c r="D50" s="28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>
        <f t="shared" si="0"/>
        <v>0</v>
      </c>
    </row>
    <row r="51" spans="1:16" ht="18" customHeight="1">
      <c r="A51" s="60"/>
      <c r="B51" s="65"/>
      <c r="C51" s="28"/>
      <c r="D51" s="28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>
        <f t="shared" si="0"/>
        <v>0</v>
      </c>
    </row>
    <row r="52" spans="1:16" ht="18" customHeight="1">
      <c r="A52" s="60"/>
      <c r="B52" s="65"/>
      <c r="C52" s="28"/>
      <c r="D52" s="28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>
        <f t="shared" si="0"/>
        <v>0</v>
      </c>
    </row>
    <row r="53" spans="1:16" ht="18" customHeight="1">
      <c r="A53" s="60"/>
      <c r="B53" s="65"/>
      <c r="C53" s="28"/>
      <c r="D53" s="28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</row>
    <row r="54" spans="1:16" s="69" customFormat="1" ht="20.25" customHeight="1">
      <c r="A54" s="66"/>
      <c r="B54" s="67"/>
      <c r="C54" s="30" t="s">
        <v>42</v>
      </c>
      <c r="D54" s="68"/>
      <c r="E54" s="134">
        <f>SUM(E13:E50)</f>
        <v>0</v>
      </c>
      <c r="F54" s="134">
        <f>SUM(F13:F50)</f>
        <v>0</v>
      </c>
      <c r="G54" s="134">
        <f>SUM(G13:G50)</f>
        <v>1205.639</v>
      </c>
      <c r="H54" s="134">
        <f>SUM(H13:H50)</f>
        <v>0</v>
      </c>
      <c r="I54" s="134"/>
      <c r="J54" s="134">
        <f>SUM(J13:J50)</f>
        <v>0.5</v>
      </c>
      <c r="K54" s="134">
        <f>SUM(K13:K50)</f>
        <v>28.968000000000004</v>
      </c>
      <c r="L54" s="134">
        <f>SUM(L13:L50)</f>
        <v>0</v>
      </c>
      <c r="M54" s="134">
        <f>SUM(M13:M50)</f>
        <v>43.451</v>
      </c>
      <c r="N54" s="134">
        <f>SUM(N13:N50)</f>
        <v>0</v>
      </c>
      <c r="O54" s="134"/>
      <c r="P54" s="134">
        <f>SUM(P13:P50)</f>
        <v>1278.558</v>
      </c>
    </row>
    <row r="55" spans="1:16" s="69" customFormat="1" ht="20.25" customHeight="1">
      <c r="A55" s="70"/>
      <c r="B55" s="71"/>
      <c r="C55" s="70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ht="18" customHeight="1">
      <c r="A56" s="193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</row>
    <row r="57" spans="1:16" ht="18" customHeight="1">
      <c r="A57" s="54"/>
      <c r="B57" s="5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8" customHeight="1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</row>
    <row r="59" spans="1:16" ht="18" customHeight="1">
      <c r="A59" s="182">
        <v>16</v>
      </c>
      <c r="B59" s="183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</row>
    <row r="60" spans="1:16" ht="18" customHeight="1">
      <c r="A60" s="194" t="s">
        <v>43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</row>
    <row r="61" spans="1:16" ht="18" customHeight="1">
      <c r="A61" s="49"/>
      <c r="B61" s="56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P61" s="57" t="s">
        <v>55</v>
      </c>
    </row>
    <row r="62" spans="1:16" ht="18" customHeight="1">
      <c r="A62" s="204" t="s">
        <v>25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</row>
    <row r="63" spans="1:16" s="58" customFormat="1" ht="18" customHeight="1">
      <c r="A63" s="195" t="s">
        <v>4</v>
      </c>
      <c r="B63" s="196"/>
      <c r="C63" s="36"/>
      <c r="D63" s="36"/>
      <c r="E63" s="201" t="s">
        <v>18</v>
      </c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</row>
    <row r="64" spans="1:16" s="58" customFormat="1" ht="18" customHeight="1">
      <c r="A64" s="197"/>
      <c r="B64" s="198"/>
      <c r="C64" s="179" t="s">
        <v>5</v>
      </c>
      <c r="D64" s="179" t="s">
        <v>6</v>
      </c>
      <c r="E64" s="178" t="s">
        <v>7</v>
      </c>
      <c r="F64" s="15" t="s">
        <v>8</v>
      </c>
      <c r="G64" s="178" t="s">
        <v>11</v>
      </c>
      <c r="H64" s="178" t="s">
        <v>12</v>
      </c>
      <c r="I64" s="15"/>
      <c r="J64" s="15"/>
      <c r="K64" s="172" t="s">
        <v>15</v>
      </c>
      <c r="L64" s="184" t="s">
        <v>19</v>
      </c>
      <c r="M64" s="186"/>
      <c r="N64" s="172" t="s">
        <v>21</v>
      </c>
      <c r="O64" s="172" t="s">
        <v>22</v>
      </c>
      <c r="P64" s="172" t="s">
        <v>23</v>
      </c>
    </row>
    <row r="65" spans="1:16" s="58" customFormat="1" ht="18" customHeight="1">
      <c r="A65" s="197"/>
      <c r="B65" s="198"/>
      <c r="C65" s="179"/>
      <c r="D65" s="179"/>
      <c r="E65" s="179"/>
      <c r="F65" s="15" t="s">
        <v>9</v>
      </c>
      <c r="G65" s="179"/>
      <c r="H65" s="179"/>
      <c r="I65" s="15" t="s">
        <v>13</v>
      </c>
      <c r="J65" s="15" t="s">
        <v>14</v>
      </c>
      <c r="K65" s="173"/>
      <c r="L65" s="15" t="s">
        <v>16</v>
      </c>
      <c r="M65" s="202" t="s">
        <v>20</v>
      </c>
      <c r="N65" s="173"/>
      <c r="O65" s="173"/>
      <c r="P65" s="173"/>
    </row>
    <row r="66" spans="1:16" s="58" customFormat="1" ht="18" customHeight="1">
      <c r="A66" s="199"/>
      <c r="B66" s="200"/>
      <c r="C66" s="28"/>
      <c r="D66" s="28"/>
      <c r="E66" s="180"/>
      <c r="F66" s="15" t="s">
        <v>10</v>
      </c>
      <c r="G66" s="180"/>
      <c r="H66" s="180"/>
      <c r="I66" s="15"/>
      <c r="J66" s="15"/>
      <c r="K66" s="174"/>
      <c r="L66" s="28" t="s">
        <v>17</v>
      </c>
      <c r="M66" s="203"/>
      <c r="N66" s="174"/>
      <c r="O66" s="174"/>
      <c r="P66" s="174"/>
    </row>
    <row r="67" spans="1:16" s="32" customFormat="1" ht="18" customHeight="1">
      <c r="A67" s="191">
        <v>1</v>
      </c>
      <c r="B67" s="192"/>
      <c r="C67" s="59">
        <v>2</v>
      </c>
      <c r="D67" s="21">
        <v>3</v>
      </c>
      <c r="E67" s="21">
        <v>4</v>
      </c>
      <c r="F67" s="21">
        <v>5</v>
      </c>
      <c r="G67" s="21">
        <v>6</v>
      </c>
      <c r="H67" s="21">
        <v>7</v>
      </c>
      <c r="I67" s="21">
        <v>8</v>
      </c>
      <c r="J67" s="21">
        <v>9</v>
      </c>
      <c r="K67" s="21">
        <v>10</v>
      </c>
      <c r="L67" s="21">
        <v>11</v>
      </c>
      <c r="M67" s="21">
        <v>12</v>
      </c>
      <c r="N67" s="21">
        <v>13</v>
      </c>
      <c r="O67" s="21">
        <v>14</v>
      </c>
      <c r="P67" s="21">
        <v>15</v>
      </c>
    </row>
    <row r="68" spans="1:18" ht="16.5" customHeight="1">
      <c r="A68" s="26">
        <v>1</v>
      </c>
      <c r="B68" s="74"/>
      <c r="C68" s="4" t="s">
        <v>103</v>
      </c>
      <c r="D68" s="28" t="s">
        <v>26</v>
      </c>
      <c r="E68" s="140">
        <f>E70+E71+E72+E73+E74+E76+E77+E80+E81</f>
        <v>4409723.047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40">
        <f>O68+N68+M68+L68+K68+J68+I68+H68+G68+F68+E68</f>
        <v>4409723.047</v>
      </c>
      <c r="R68" s="75">
        <f>P68+P82+P85+P87</f>
        <v>8615672.645</v>
      </c>
    </row>
    <row r="69" spans="1:16" ht="16.5" customHeight="1">
      <c r="A69" s="24"/>
      <c r="B69" s="76"/>
      <c r="C69" s="50" t="s">
        <v>210</v>
      </c>
      <c r="D69" s="28" t="s">
        <v>27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</row>
    <row r="70" spans="1:16" ht="16.5" customHeight="1">
      <c r="A70" s="24"/>
      <c r="B70" s="77">
        <v>1</v>
      </c>
      <c r="C70" s="50" t="s">
        <v>44</v>
      </c>
      <c r="D70" s="28"/>
      <c r="E70" s="132">
        <v>1289.719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>
        <f aca="true" t="shared" si="1" ref="P70:P79">O70+N70+M70+L70+K70+J70+I70+H70+G70+F70+E70</f>
        <v>1289.719</v>
      </c>
    </row>
    <row r="71" spans="1:16" ht="16.5" customHeight="1">
      <c r="A71" s="24"/>
      <c r="B71" s="77">
        <v>2</v>
      </c>
      <c r="C71" s="50" t="s">
        <v>45</v>
      </c>
      <c r="D71" s="60"/>
      <c r="E71" s="132">
        <v>2201954.849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>
        <f t="shared" si="1"/>
        <v>2201954.849</v>
      </c>
    </row>
    <row r="72" spans="1:16" ht="16.5" customHeight="1">
      <c r="A72" s="24"/>
      <c r="B72" s="77">
        <v>3</v>
      </c>
      <c r="C72" s="38" t="s">
        <v>206</v>
      </c>
      <c r="D72" s="28"/>
      <c r="E72" s="132">
        <v>6000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>
        <f t="shared" si="1"/>
        <v>6000</v>
      </c>
    </row>
    <row r="73" spans="1:16" ht="16.5" customHeight="1">
      <c r="A73" s="24"/>
      <c r="B73" s="77">
        <v>4</v>
      </c>
      <c r="C73" s="38" t="s">
        <v>141</v>
      </c>
      <c r="D73" s="28"/>
      <c r="E73" s="132">
        <v>164641.008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>
        <f t="shared" si="1"/>
        <v>164641.008</v>
      </c>
    </row>
    <row r="74" spans="1:16" ht="16.5" customHeight="1">
      <c r="A74" s="24"/>
      <c r="B74" s="77">
        <v>5</v>
      </c>
      <c r="C74" s="38" t="s">
        <v>165</v>
      </c>
      <c r="D74" s="28"/>
      <c r="E74" s="132">
        <v>156000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>
        <f t="shared" si="1"/>
        <v>156000</v>
      </c>
    </row>
    <row r="75" spans="1:16" ht="16.5" customHeight="1">
      <c r="A75" s="24"/>
      <c r="B75" s="77"/>
      <c r="C75" s="38" t="s">
        <v>142</v>
      </c>
      <c r="D75" s="28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>
        <f t="shared" si="1"/>
        <v>0</v>
      </c>
    </row>
    <row r="76" spans="1:16" ht="16.5" customHeight="1">
      <c r="A76" s="24"/>
      <c r="B76" s="77">
        <v>6</v>
      </c>
      <c r="C76" s="38" t="s">
        <v>207</v>
      </c>
      <c r="D76" s="28"/>
      <c r="E76" s="132">
        <v>85128.735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>
        <f t="shared" si="1"/>
        <v>85128.735</v>
      </c>
    </row>
    <row r="77" spans="1:16" ht="16.5" customHeight="1">
      <c r="A77" s="24"/>
      <c r="B77" s="130">
        <v>7</v>
      </c>
      <c r="C77" s="131" t="s">
        <v>170</v>
      </c>
      <c r="D77" s="28"/>
      <c r="E77" s="132">
        <v>622.543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>
        <f t="shared" si="1"/>
        <v>622.543</v>
      </c>
    </row>
    <row r="78" spans="1:16" ht="16.5" customHeight="1">
      <c r="A78" s="24"/>
      <c r="B78" s="130"/>
      <c r="C78" s="131" t="s">
        <v>221</v>
      </c>
      <c r="D78" s="28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>
        <f t="shared" si="1"/>
        <v>0</v>
      </c>
    </row>
    <row r="79" spans="1:16" ht="16.5" customHeight="1">
      <c r="A79" s="24"/>
      <c r="B79" s="130"/>
      <c r="C79" s="131" t="s">
        <v>171</v>
      </c>
      <c r="D79" s="28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>
        <f t="shared" si="1"/>
        <v>0</v>
      </c>
    </row>
    <row r="80" spans="1:16" ht="16.5" customHeight="1">
      <c r="A80" s="24"/>
      <c r="B80" s="77">
        <v>8</v>
      </c>
      <c r="C80" s="78" t="s">
        <v>172</v>
      </c>
      <c r="D80" s="28"/>
      <c r="E80" s="132">
        <v>1694210.901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>
        <f aca="true" t="shared" si="2" ref="P80:P87">O80+N80+M80+L80+K80+J80+I80+H80+G80+F80+E80</f>
        <v>1694210.901</v>
      </c>
    </row>
    <row r="81" spans="1:16" ht="16.5" customHeight="1">
      <c r="A81" s="24"/>
      <c r="B81" s="77">
        <v>9</v>
      </c>
      <c r="C81" s="78" t="s">
        <v>216</v>
      </c>
      <c r="D81" s="28"/>
      <c r="E81" s="132">
        <v>99875.292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>
        <f t="shared" si="2"/>
        <v>99875.292</v>
      </c>
    </row>
    <row r="82" spans="1:16" ht="16.5" customHeight="1">
      <c r="A82" s="26">
        <v>2</v>
      </c>
      <c r="B82" s="74"/>
      <c r="C82" s="38" t="s">
        <v>211</v>
      </c>
      <c r="D82" s="15" t="s">
        <v>54</v>
      </c>
      <c r="E82" s="140">
        <f>E84</f>
        <v>2754189.215</v>
      </c>
      <c r="F82" s="140"/>
      <c r="G82" s="140"/>
      <c r="H82" s="140"/>
      <c r="I82" s="140"/>
      <c r="J82" s="140"/>
      <c r="K82" s="140"/>
      <c r="L82" s="140"/>
      <c r="M82" s="140"/>
      <c r="N82" s="140">
        <f>N84</f>
        <v>0</v>
      </c>
      <c r="O82" s="140">
        <f>O84</f>
        <v>0</v>
      </c>
      <c r="P82" s="140">
        <f t="shared" si="2"/>
        <v>2754189.215</v>
      </c>
    </row>
    <row r="83" spans="1:16" ht="16.5" customHeight="1">
      <c r="A83" s="24"/>
      <c r="B83" s="74"/>
      <c r="C83" s="38" t="s">
        <v>7</v>
      </c>
      <c r="D83" s="28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>
        <f t="shared" si="2"/>
        <v>0</v>
      </c>
    </row>
    <row r="84" spans="1:16" ht="16.5" customHeight="1">
      <c r="A84" s="24"/>
      <c r="B84" s="77">
        <v>1</v>
      </c>
      <c r="C84" s="38" t="s">
        <v>46</v>
      </c>
      <c r="D84" s="28"/>
      <c r="E84" s="132">
        <v>2754189.215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>
        <f t="shared" si="2"/>
        <v>2754189.215</v>
      </c>
    </row>
    <row r="85" spans="1:16" ht="16.5" customHeight="1">
      <c r="A85" s="26">
        <v>3</v>
      </c>
      <c r="B85" s="74"/>
      <c r="C85" s="38" t="s">
        <v>47</v>
      </c>
      <c r="D85" s="15" t="s">
        <v>54</v>
      </c>
      <c r="E85" s="140">
        <f>E86</f>
        <v>520000</v>
      </c>
      <c r="F85" s="140"/>
      <c r="G85" s="140"/>
      <c r="H85" s="140"/>
      <c r="I85" s="140"/>
      <c r="J85" s="140"/>
      <c r="K85" s="140"/>
      <c r="L85" s="140"/>
      <c r="M85" s="140"/>
      <c r="N85" s="140">
        <f>N86</f>
        <v>0</v>
      </c>
      <c r="O85" s="140">
        <f>O86</f>
        <v>0</v>
      </c>
      <c r="P85" s="140">
        <f t="shared" si="2"/>
        <v>520000</v>
      </c>
    </row>
    <row r="86" spans="1:16" ht="16.5" customHeight="1">
      <c r="A86" s="24"/>
      <c r="B86" s="77">
        <v>1</v>
      </c>
      <c r="C86" s="38" t="s">
        <v>47</v>
      </c>
      <c r="D86" s="28"/>
      <c r="E86" s="132">
        <v>520000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>
        <f t="shared" si="2"/>
        <v>520000</v>
      </c>
    </row>
    <row r="87" spans="1:16" ht="16.5" customHeight="1">
      <c r="A87" s="26">
        <v>4</v>
      </c>
      <c r="B87" s="74"/>
      <c r="C87" s="28" t="s">
        <v>143</v>
      </c>
      <c r="D87" s="15" t="s">
        <v>54</v>
      </c>
      <c r="E87" s="140">
        <f>E89+E90+E91+E92+E94+E97+E98+E100+E101+E103+E106</f>
        <v>931760.383</v>
      </c>
      <c r="F87" s="140"/>
      <c r="G87" s="140"/>
      <c r="H87" s="140"/>
      <c r="I87" s="140"/>
      <c r="J87" s="140"/>
      <c r="K87" s="140"/>
      <c r="L87" s="140"/>
      <c r="M87" s="140"/>
      <c r="N87" s="140">
        <f>SUM(N88:N97)</f>
        <v>0</v>
      </c>
      <c r="O87" s="140">
        <f>SUM(O88:O97)</f>
        <v>0</v>
      </c>
      <c r="P87" s="140">
        <f t="shared" si="2"/>
        <v>931760.383</v>
      </c>
    </row>
    <row r="88" spans="1:16" ht="16.5" customHeight="1">
      <c r="A88" s="24"/>
      <c r="B88" s="74"/>
      <c r="C88" s="38" t="s">
        <v>144</v>
      </c>
      <c r="D88" s="28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>
        <f aca="true" t="shared" si="3" ref="P88:P112">O88+N88+M88+L88+K88+J88+I88+H88+G88+F88+E88</f>
        <v>0</v>
      </c>
    </row>
    <row r="89" spans="1:16" ht="16.5" customHeight="1">
      <c r="A89" s="24"/>
      <c r="B89" s="77">
        <v>1</v>
      </c>
      <c r="C89" s="28" t="s">
        <v>48</v>
      </c>
      <c r="D89" s="28"/>
      <c r="E89" s="132">
        <v>23.516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>
        <f>O89+N89+M89+L89+K89+J89+I89+H89+G89+F89+E89</f>
        <v>23.516</v>
      </c>
    </row>
    <row r="90" spans="1:16" ht="16.5" customHeight="1">
      <c r="A90" s="24"/>
      <c r="B90" s="77">
        <v>2</v>
      </c>
      <c r="C90" s="28" t="s">
        <v>146</v>
      </c>
      <c r="D90" s="28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>
        <f>O90+N90+M90+L90+K90+J90+I90+H90+G90+F90+E90</f>
        <v>0</v>
      </c>
    </row>
    <row r="91" spans="1:16" ht="16.5" customHeight="1">
      <c r="A91" s="24"/>
      <c r="B91" s="77">
        <v>3</v>
      </c>
      <c r="C91" s="28" t="s">
        <v>145</v>
      </c>
      <c r="D91" s="28"/>
      <c r="E91" s="132">
        <v>0.935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>
        <f t="shared" si="3"/>
        <v>0.935</v>
      </c>
    </row>
    <row r="92" spans="1:16" ht="16.5" customHeight="1">
      <c r="A92" s="24"/>
      <c r="B92" s="77">
        <v>4</v>
      </c>
      <c r="C92" s="28" t="s">
        <v>49</v>
      </c>
      <c r="D92" s="28"/>
      <c r="E92" s="132">
        <v>5988.994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>
        <f>O92+N92+M92+L92+K92+J92+I92+H92+G92+F92+E92</f>
        <v>5988.994</v>
      </c>
    </row>
    <row r="93" spans="1:16" ht="16.5" customHeight="1">
      <c r="A93" s="24"/>
      <c r="B93" s="74"/>
      <c r="C93" s="28" t="s">
        <v>147</v>
      </c>
      <c r="D93" s="28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>
        <f t="shared" si="3"/>
        <v>0</v>
      </c>
    </row>
    <row r="94" spans="1:16" ht="16.5" customHeight="1">
      <c r="A94" s="24"/>
      <c r="B94" s="77">
        <v>5</v>
      </c>
      <c r="C94" s="28" t="s">
        <v>148</v>
      </c>
      <c r="D94" s="28"/>
      <c r="E94" s="132">
        <v>76.05</v>
      </c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>
        <f>O94+N94+M94+L94+K94+J94+I94+H94+G94+F94+E94</f>
        <v>76.05</v>
      </c>
    </row>
    <row r="95" spans="1:16" ht="16.5" customHeight="1">
      <c r="A95" s="24"/>
      <c r="B95" s="74"/>
      <c r="C95" s="28" t="s">
        <v>163</v>
      </c>
      <c r="D95" s="28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>
        <f t="shared" si="3"/>
        <v>0</v>
      </c>
    </row>
    <row r="96" spans="1:16" ht="16.5" customHeight="1">
      <c r="A96" s="24"/>
      <c r="B96" s="74"/>
      <c r="C96" s="28" t="s">
        <v>164</v>
      </c>
      <c r="D96" s="28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</row>
    <row r="97" spans="1:16" ht="16.5" customHeight="1">
      <c r="A97" s="24"/>
      <c r="B97" s="77">
        <v>6</v>
      </c>
      <c r="C97" s="28" t="s">
        <v>149</v>
      </c>
      <c r="D97" s="28"/>
      <c r="E97" s="132">
        <v>2649.28</v>
      </c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>
        <f>O97+N97+M97+L97+K97+J97+I97+H97+G97+F97+E97</f>
        <v>2649.28</v>
      </c>
    </row>
    <row r="98" spans="1:16" ht="16.5" customHeight="1">
      <c r="A98" s="24"/>
      <c r="B98" s="77">
        <v>7</v>
      </c>
      <c r="C98" s="28" t="s">
        <v>137</v>
      </c>
      <c r="D98" s="28"/>
      <c r="E98" s="132">
        <v>334321.116</v>
      </c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>
        <f>O98+N98+M98+L98+K98+J98+I98+H98+G98+F98+E98</f>
        <v>334321.116</v>
      </c>
    </row>
    <row r="99" spans="1:16" ht="16.5" customHeight="1">
      <c r="A99" s="24"/>
      <c r="B99" s="74"/>
      <c r="C99" s="28" t="s">
        <v>50</v>
      </c>
      <c r="D99" s="28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>
        <f t="shared" si="3"/>
        <v>0</v>
      </c>
    </row>
    <row r="100" spans="1:16" ht="16.5" customHeight="1">
      <c r="A100" s="24"/>
      <c r="B100" s="77">
        <v>8</v>
      </c>
      <c r="C100" s="28" t="s">
        <v>217</v>
      </c>
      <c r="D100" s="41"/>
      <c r="E100" s="132">
        <v>31362.796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>
        <f>O100+N100+M100+L100+K100+J100+I100+H100+G100+F100+E100</f>
        <v>31362.796</v>
      </c>
    </row>
    <row r="101" spans="1:16" ht="16.5" customHeight="1">
      <c r="A101" s="24"/>
      <c r="B101" s="77">
        <v>9</v>
      </c>
      <c r="C101" s="28" t="s">
        <v>125</v>
      </c>
      <c r="D101" s="28"/>
      <c r="E101" s="132">
        <v>544251.1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>
        <f>O101+N101+M101+L101+K101+J101+I101+H101+G101+F101+E101</f>
        <v>544251.1</v>
      </c>
    </row>
    <row r="102" spans="1:16" ht="16.5" customHeight="1">
      <c r="A102" s="24"/>
      <c r="B102" s="74"/>
      <c r="C102" s="28" t="s">
        <v>152</v>
      </c>
      <c r="D102" s="28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>
        <f t="shared" si="3"/>
        <v>0</v>
      </c>
    </row>
    <row r="103" spans="1:16" ht="16.5" customHeight="1">
      <c r="A103" s="24"/>
      <c r="B103" s="77">
        <v>10</v>
      </c>
      <c r="C103" s="28" t="s">
        <v>150</v>
      </c>
      <c r="D103" s="28"/>
      <c r="E103" s="132">
        <v>11905.362</v>
      </c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>
        <f>O103+N103+M103+L103+K103+J103+I103+H103+G103+F103+E103</f>
        <v>11905.362</v>
      </c>
    </row>
    <row r="104" spans="1:16" ht="16.5" customHeight="1">
      <c r="A104" s="24"/>
      <c r="B104" s="74" t="s">
        <v>126</v>
      </c>
      <c r="C104" s="28" t="s">
        <v>151</v>
      </c>
      <c r="D104" s="28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>
        <f t="shared" si="3"/>
        <v>0</v>
      </c>
    </row>
    <row r="105" spans="1:16" ht="16.5" customHeight="1">
      <c r="A105" s="24"/>
      <c r="B105" s="74"/>
      <c r="C105" s="28" t="s">
        <v>153</v>
      </c>
      <c r="D105" s="28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>
        <f t="shared" si="3"/>
        <v>0</v>
      </c>
    </row>
    <row r="106" spans="1:16" ht="16.5" customHeight="1">
      <c r="A106" s="24"/>
      <c r="B106" s="77">
        <v>11</v>
      </c>
      <c r="C106" s="28" t="s">
        <v>197</v>
      </c>
      <c r="D106" s="28"/>
      <c r="E106" s="132">
        <v>1181.234</v>
      </c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>
        <f>O106+N106+M106+L106+K106+J106+I106+H106+G106+F106+E106</f>
        <v>1181.234</v>
      </c>
    </row>
    <row r="107" spans="1:16" ht="16.5" customHeight="1">
      <c r="A107" s="24"/>
      <c r="B107" s="74" t="s">
        <v>1</v>
      </c>
      <c r="C107" s="28" t="s">
        <v>198</v>
      </c>
      <c r="D107" s="28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>
        <f t="shared" si="3"/>
        <v>0</v>
      </c>
    </row>
    <row r="108" spans="1:16" ht="16.5" customHeight="1">
      <c r="A108" s="26">
        <v>5</v>
      </c>
      <c r="B108" s="79"/>
      <c r="C108" s="80" t="s">
        <v>104</v>
      </c>
      <c r="D108" s="15" t="s">
        <v>54</v>
      </c>
      <c r="E108" s="141"/>
      <c r="F108" s="141">
        <f>1020263.615-2128.518</f>
        <v>1018135.097</v>
      </c>
      <c r="G108" s="140"/>
      <c r="H108" s="140"/>
      <c r="I108" s="140"/>
      <c r="J108" s="140"/>
      <c r="K108" s="140"/>
      <c r="L108" s="140"/>
      <c r="M108" s="140"/>
      <c r="N108" s="140"/>
      <c r="O108" s="140"/>
      <c r="P108" s="132">
        <f>O108+N108+M108+L108+K108+J108+I108+H108+G108+F108+E108</f>
        <v>1018135.097</v>
      </c>
    </row>
    <row r="109" spans="1:16" ht="16.5" customHeight="1">
      <c r="A109" s="24"/>
      <c r="B109" s="76"/>
      <c r="C109" s="80" t="s">
        <v>51</v>
      </c>
      <c r="D109" s="28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32">
        <f t="shared" si="3"/>
        <v>0</v>
      </c>
    </row>
    <row r="110" spans="1:16" ht="16.5" customHeight="1">
      <c r="A110" s="26">
        <v>6</v>
      </c>
      <c r="B110" s="81"/>
      <c r="C110" s="28" t="s">
        <v>169</v>
      </c>
      <c r="D110" s="15" t="s">
        <v>54</v>
      </c>
      <c r="E110" s="143"/>
      <c r="F110" s="132">
        <v>26418.288</v>
      </c>
      <c r="G110" s="143"/>
      <c r="H110" s="143"/>
      <c r="I110" s="143"/>
      <c r="J110" s="143"/>
      <c r="K110" s="143"/>
      <c r="L110" s="143"/>
      <c r="M110" s="143"/>
      <c r="N110" s="143"/>
      <c r="O110" s="144"/>
      <c r="P110" s="132">
        <f>O110+N110+M110+L110+K110+J110+I110+H110+G110+F110+E110</f>
        <v>26418.288</v>
      </c>
    </row>
    <row r="111" spans="1:16" ht="16.5" customHeight="1">
      <c r="A111" s="82"/>
      <c r="B111" s="81"/>
      <c r="C111" s="28" t="s">
        <v>52</v>
      </c>
      <c r="D111" s="82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32">
        <f t="shared" si="3"/>
        <v>0</v>
      </c>
    </row>
    <row r="112" spans="1:16" ht="16.5" customHeight="1">
      <c r="A112" s="82"/>
      <c r="B112" s="81"/>
      <c r="C112" s="28" t="s">
        <v>53</v>
      </c>
      <c r="D112" s="82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32">
        <f t="shared" si="3"/>
        <v>0</v>
      </c>
    </row>
    <row r="113" spans="1:16" ht="16.5" customHeight="1">
      <c r="A113" s="83">
        <v>7</v>
      </c>
      <c r="B113" s="84"/>
      <c r="C113" s="44" t="s">
        <v>224</v>
      </c>
      <c r="D113" s="19" t="s">
        <v>54</v>
      </c>
      <c r="E113" s="145"/>
      <c r="F113" s="133">
        <v>370042.055</v>
      </c>
      <c r="G113" s="145"/>
      <c r="H113" s="145"/>
      <c r="I113" s="145"/>
      <c r="J113" s="145"/>
      <c r="K113" s="145"/>
      <c r="L113" s="145"/>
      <c r="M113" s="145"/>
      <c r="N113" s="145"/>
      <c r="O113" s="145"/>
      <c r="P113" s="133">
        <f>O113+N113+M113+L113+K113+J113+I113+H113+G113+F113+E113</f>
        <v>370042.055</v>
      </c>
    </row>
    <row r="114" spans="1:16" ht="15.75" customHeight="1">
      <c r="A114" s="2"/>
      <c r="B114" s="85"/>
      <c r="C114" s="50"/>
      <c r="D114" s="3"/>
      <c r="E114" s="86"/>
      <c r="F114" s="87"/>
      <c r="G114" s="86"/>
      <c r="H114" s="86"/>
      <c r="I114" s="86"/>
      <c r="J114" s="86"/>
      <c r="K114" s="86"/>
      <c r="L114" s="86"/>
      <c r="M114" s="86"/>
      <c r="N114" s="86"/>
      <c r="O114" s="86"/>
      <c r="P114" s="87"/>
    </row>
    <row r="115" spans="1:16" ht="15.75" customHeight="1">
      <c r="A115" s="193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</row>
    <row r="116" spans="1:16" ht="16.5" customHeight="1">
      <c r="A116" s="193" t="s">
        <v>81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</row>
    <row r="117" spans="1:16" ht="15.75" customHeight="1">
      <c r="A117" s="182">
        <v>17</v>
      </c>
      <c r="B117" s="183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</row>
    <row r="118" ht="9" customHeight="1"/>
    <row r="119" spans="1:16" ht="18" customHeight="1">
      <c r="A119" s="194" t="s">
        <v>43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</row>
    <row r="120" spans="1:16" ht="18" customHeight="1">
      <c r="A120" s="49"/>
      <c r="B120" s="56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O120" s="205" t="s">
        <v>56</v>
      </c>
      <c r="P120" s="205"/>
    </row>
    <row r="121" spans="1:16" ht="18" customHeight="1">
      <c r="A121" s="204" t="s">
        <v>25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</row>
    <row r="122" spans="1:16" s="58" customFormat="1" ht="19.5" customHeight="1">
      <c r="A122" s="195" t="s">
        <v>4</v>
      </c>
      <c r="B122" s="196"/>
      <c r="C122" s="36"/>
      <c r="D122" s="36"/>
      <c r="E122" s="201" t="s">
        <v>18</v>
      </c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</row>
    <row r="123" spans="1:16" s="58" customFormat="1" ht="21.75" customHeight="1">
      <c r="A123" s="197"/>
      <c r="B123" s="198"/>
      <c r="C123" s="179" t="s">
        <v>5</v>
      </c>
      <c r="D123" s="179" t="s">
        <v>6</v>
      </c>
      <c r="E123" s="178" t="s">
        <v>7</v>
      </c>
      <c r="F123" s="15" t="s">
        <v>8</v>
      </c>
      <c r="G123" s="178" t="s">
        <v>11</v>
      </c>
      <c r="H123" s="178" t="s">
        <v>12</v>
      </c>
      <c r="I123" s="15"/>
      <c r="J123" s="15"/>
      <c r="K123" s="172" t="s">
        <v>15</v>
      </c>
      <c r="L123" s="184" t="s">
        <v>19</v>
      </c>
      <c r="M123" s="186"/>
      <c r="N123" s="172" t="s">
        <v>21</v>
      </c>
      <c r="O123" s="172" t="s">
        <v>22</v>
      </c>
      <c r="P123" s="172" t="s">
        <v>23</v>
      </c>
    </row>
    <row r="124" spans="1:16" s="58" customFormat="1" ht="21.75" customHeight="1">
      <c r="A124" s="197"/>
      <c r="B124" s="198"/>
      <c r="C124" s="179"/>
      <c r="D124" s="179"/>
      <c r="E124" s="179"/>
      <c r="F124" s="15" t="s">
        <v>9</v>
      </c>
      <c r="G124" s="179"/>
      <c r="H124" s="179"/>
      <c r="I124" s="15" t="s">
        <v>13</v>
      </c>
      <c r="J124" s="15" t="s">
        <v>14</v>
      </c>
      <c r="K124" s="173"/>
      <c r="L124" s="15" t="s">
        <v>16</v>
      </c>
      <c r="M124" s="202" t="s">
        <v>20</v>
      </c>
      <c r="N124" s="173"/>
      <c r="O124" s="173"/>
      <c r="P124" s="173"/>
    </row>
    <row r="125" spans="1:16" s="58" customFormat="1" ht="18" customHeight="1">
      <c r="A125" s="199"/>
      <c r="B125" s="200"/>
      <c r="C125" s="28"/>
      <c r="D125" s="28"/>
      <c r="E125" s="180"/>
      <c r="F125" s="15" t="s">
        <v>10</v>
      </c>
      <c r="G125" s="180"/>
      <c r="H125" s="180"/>
      <c r="I125" s="15"/>
      <c r="J125" s="15"/>
      <c r="K125" s="174"/>
      <c r="L125" s="28" t="s">
        <v>17</v>
      </c>
      <c r="M125" s="203"/>
      <c r="N125" s="174"/>
      <c r="O125" s="174"/>
      <c r="P125" s="174"/>
    </row>
    <row r="126" spans="1:16" s="32" customFormat="1" ht="22.5" customHeight="1">
      <c r="A126" s="191">
        <v>1</v>
      </c>
      <c r="B126" s="192"/>
      <c r="C126" s="59">
        <v>2</v>
      </c>
      <c r="D126" s="21">
        <v>3</v>
      </c>
      <c r="E126" s="21">
        <v>4</v>
      </c>
      <c r="F126" s="21">
        <v>5</v>
      </c>
      <c r="G126" s="21">
        <v>6</v>
      </c>
      <c r="H126" s="21">
        <v>7</v>
      </c>
      <c r="I126" s="21">
        <v>8</v>
      </c>
      <c r="J126" s="21">
        <v>9</v>
      </c>
      <c r="K126" s="21">
        <v>10</v>
      </c>
      <c r="L126" s="21">
        <v>11</v>
      </c>
      <c r="M126" s="21">
        <v>12</v>
      </c>
      <c r="N126" s="21">
        <v>13</v>
      </c>
      <c r="O126" s="21">
        <v>14</v>
      </c>
      <c r="P126" s="21">
        <v>15</v>
      </c>
    </row>
    <row r="127" spans="1:16" ht="22.5" customHeight="1">
      <c r="A127" s="26">
        <v>8</v>
      </c>
      <c r="B127" s="74"/>
      <c r="C127" s="38" t="s">
        <v>60</v>
      </c>
      <c r="D127" s="28" t="s">
        <v>26</v>
      </c>
      <c r="E127" s="147"/>
      <c r="F127" s="132"/>
      <c r="G127" s="132">
        <v>1023.672</v>
      </c>
      <c r="H127" s="132"/>
      <c r="I127" s="132"/>
      <c r="J127" s="132"/>
      <c r="K127" s="132">
        <v>722</v>
      </c>
      <c r="L127" s="132"/>
      <c r="M127" s="132"/>
      <c r="N127" s="132"/>
      <c r="O127" s="132"/>
      <c r="P127" s="132">
        <f aca="true" t="shared" si="4" ref="P127:P139">O127+N127+M127+L127+K127+J127+I127+H127+G127+F127+E127</f>
        <v>1745.672</v>
      </c>
    </row>
    <row r="128" spans="1:16" ht="22.5" customHeight="1">
      <c r="A128" s="24"/>
      <c r="B128" s="76"/>
      <c r="C128" s="50"/>
      <c r="D128" s="28" t="s">
        <v>27</v>
      </c>
      <c r="E128" s="14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>
        <f t="shared" si="4"/>
        <v>0</v>
      </c>
    </row>
    <row r="129" spans="1:16" ht="22.5" customHeight="1">
      <c r="A129" s="26">
        <v>9</v>
      </c>
      <c r="B129" s="65"/>
      <c r="C129" s="25" t="s">
        <v>62</v>
      </c>
      <c r="D129" s="40" t="s">
        <v>54</v>
      </c>
      <c r="E129" s="14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>
        <f t="shared" si="4"/>
        <v>0</v>
      </c>
    </row>
    <row r="130" spans="1:16" ht="22.5" customHeight="1">
      <c r="A130" s="26">
        <v>10</v>
      </c>
      <c r="B130" s="74"/>
      <c r="C130" s="27" t="s">
        <v>173</v>
      </c>
      <c r="D130" s="40" t="s">
        <v>54</v>
      </c>
      <c r="E130" s="14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>
        <f t="shared" si="4"/>
        <v>0</v>
      </c>
    </row>
    <row r="131" spans="1:16" ht="22.5" customHeight="1">
      <c r="A131" s="26">
        <v>11</v>
      </c>
      <c r="B131" s="74"/>
      <c r="C131" s="38" t="s">
        <v>199</v>
      </c>
      <c r="D131" s="40" t="s">
        <v>54</v>
      </c>
      <c r="E131" s="142"/>
      <c r="F131" s="132"/>
      <c r="G131" s="132">
        <v>2791.809</v>
      </c>
      <c r="H131" s="132"/>
      <c r="I131" s="132"/>
      <c r="J131" s="132"/>
      <c r="K131" s="132"/>
      <c r="L131" s="132"/>
      <c r="M131" s="132"/>
      <c r="N131" s="132"/>
      <c r="O131" s="132"/>
      <c r="P131" s="132">
        <f t="shared" si="4"/>
        <v>2791.809</v>
      </c>
    </row>
    <row r="132" spans="1:16" ht="22.5" customHeight="1">
      <c r="A132" s="26">
        <v>12</v>
      </c>
      <c r="B132" s="74"/>
      <c r="C132" s="25" t="s">
        <v>57</v>
      </c>
      <c r="D132" s="40" t="s">
        <v>54</v>
      </c>
      <c r="E132" s="142"/>
      <c r="F132" s="132"/>
      <c r="G132" s="132">
        <v>34245.179</v>
      </c>
      <c r="H132" s="132"/>
      <c r="I132" s="132"/>
      <c r="J132" s="132">
        <v>25</v>
      </c>
      <c r="K132" s="132">
        <v>696.16</v>
      </c>
      <c r="L132" s="132"/>
      <c r="M132" s="132"/>
      <c r="N132" s="132"/>
      <c r="O132" s="132"/>
      <c r="P132" s="132">
        <f t="shared" si="4"/>
        <v>34966.339</v>
      </c>
    </row>
    <row r="133" spans="1:16" ht="22.5" customHeight="1">
      <c r="A133" s="26">
        <v>13</v>
      </c>
      <c r="B133" s="74"/>
      <c r="C133" s="39" t="s">
        <v>58</v>
      </c>
      <c r="D133" s="40" t="s">
        <v>54</v>
      </c>
      <c r="E133" s="142"/>
      <c r="F133" s="132"/>
      <c r="G133" s="132">
        <v>49654.791</v>
      </c>
      <c r="H133" s="132"/>
      <c r="I133" s="132"/>
      <c r="J133" s="132"/>
      <c r="K133" s="132"/>
      <c r="L133" s="132"/>
      <c r="M133" s="132"/>
      <c r="N133" s="132"/>
      <c r="O133" s="132"/>
      <c r="P133" s="132">
        <f t="shared" si="4"/>
        <v>49654.791</v>
      </c>
    </row>
    <row r="134" spans="1:16" ht="22.5" customHeight="1">
      <c r="A134" s="26">
        <v>14</v>
      </c>
      <c r="B134" s="74"/>
      <c r="C134" s="27" t="s">
        <v>59</v>
      </c>
      <c r="D134" s="40" t="s">
        <v>54</v>
      </c>
      <c r="E134" s="142"/>
      <c r="F134" s="132"/>
      <c r="G134" s="132">
        <v>293.623</v>
      </c>
      <c r="H134" s="132"/>
      <c r="I134" s="132"/>
      <c r="J134" s="132"/>
      <c r="K134" s="132">
        <v>4560</v>
      </c>
      <c r="L134" s="132"/>
      <c r="M134" s="132"/>
      <c r="N134" s="132"/>
      <c r="O134" s="132"/>
      <c r="P134" s="132">
        <f t="shared" si="4"/>
        <v>4853.623</v>
      </c>
    </row>
    <row r="135" spans="1:16" s="39" customFormat="1" ht="22.5" customHeight="1">
      <c r="A135" s="26">
        <v>15</v>
      </c>
      <c r="B135" s="74"/>
      <c r="C135" s="38" t="s">
        <v>218</v>
      </c>
      <c r="D135" s="88" t="s">
        <v>54</v>
      </c>
      <c r="E135" s="141"/>
      <c r="F135" s="148"/>
      <c r="G135" s="141">
        <v>56962.753</v>
      </c>
      <c r="H135" s="149">
        <v>51485.339</v>
      </c>
      <c r="I135" s="149"/>
      <c r="J135" s="149">
        <v>1000.9</v>
      </c>
      <c r="K135" s="149">
        <v>112096.764</v>
      </c>
      <c r="L135" s="149">
        <v>242088.182</v>
      </c>
      <c r="M135" s="149">
        <v>1554348.503</v>
      </c>
      <c r="N135" s="149"/>
      <c r="O135" s="149"/>
      <c r="P135" s="149">
        <f>O135+N135+M135+L135+K135+J135+I135+H135+G135+F135+E135</f>
        <v>2017982.4409999999</v>
      </c>
    </row>
    <row r="136" spans="1:16" ht="22.5" customHeight="1">
      <c r="A136" s="26">
        <v>16</v>
      </c>
      <c r="B136" s="74"/>
      <c r="C136" s="38" t="s">
        <v>201</v>
      </c>
      <c r="D136" s="40" t="s">
        <v>54</v>
      </c>
      <c r="E136" s="142"/>
      <c r="F136" s="150"/>
      <c r="G136" s="132">
        <v>5500.1</v>
      </c>
      <c r="H136" s="132"/>
      <c r="I136" s="132"/>
      <c r="J136" s="132"/>
      <c r="K136" s="132">
        <v>44.536</v>
      </c>
      <c r="L136" s="132"/>
      <c r="M136" s="132"/>
      <c r="N136" s="132"/>
      <c r="O136" s="132"/>
      <c r="P136" s="132">
        <f t="shared" si="4"/>
        <v>5544.636</v>
      </c>
    </row>
    <row r="137" spans="1:16" ht="22.5" customHeight="1">
      <c r="A137" s="26"/>
      <c r="B137" s="74"/>
      <c r="C137" s="38" t="s">
        <v>202</v>
      </c>
      <c r="D137" s="40"/>
      <c r="E137" s="14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>
        <f>O137+N137+M137+L137+K137+J137+I137+H137+G137+F137+E137</f>
        <v>0</v>
      </c>
    </row>
    <row r="138" spans="1:16" ht="22.5" customHeight="1">
      <c r="A138" s="26">
        <v>17</v>
      </c>
      <c r="B138" s="74"/>
      <c r="C138" s="38" t="s">
        <v>200</v>
      </c>
      <c r="D138" s="40" t="s">
        <v>54</v>
      </c>
      <c r="E138" s="14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>
        <f t="shared" si="4"/>
        <v>0</v>
      </c>
    </row>
    <row r="139" spans="1:16" ht="22.5" customHeight="1">
      <c r="A139" s="26">
        <v>18</v>
      </c>
      <c r="B139" s="74"/>
      <c r="C139" s="38" t="s">
        <v>61</v>
      </c>
      <c r="D139" s="40" t="s">
        <v>54</v>
      </c>
      <c r="E139" s="142"/>
      <c r="F139" s="132"/>
      <c r="G139" s="132">
        <v>40524.168</v>
      </c>
      <c r="H139" s="132"/>
      <c r="I139" s="132"/>
      <c r="J139" s="132">
        <v>20</v>
      </c>
      <c r="K139" s="132">
        <v>0.634</v>
      </c>
      <c r="L139" s="132"/>
      <c r="M139" s="132"/>
      <c r="N139" s="132"/>
      <c r="O139" s="132"/>
      <c r="P139" s="132">
        <f t="shared" si="4"/>
        <v>40544.801999999996</v>
      </c>
    </row>
    <row r="140" spans="1:16" ht="22.5" customHeight="1">
      <c r="A140" s="26">
        <v>19</v>
      </c>
      <c r="B140" s="74"/>
      <c r="C140" s="42" t="s">
        <v>174</v>
      </c>
      <c r="D140" s="40" t="s">
        <v>54</v>
      </c>
      <c r="E140" s="142"/>
      <c r="F140" s="132"/>
      <c r="G140" s="132">
        <v>12406.882</v>
      </c>
      <c r="H140" s="132"/>
      <c r="I140" s="132"/>
      <c r="J140" s="132"/>
      <c r="K140" s="132">
        <v>790.4</v>
      </c>
      <c r="L140" s="132"/>
      <c r="M140" s="132"/>
      <c r="N140" s="132"/>
      <c r="O140" s="132"/>
      <c r="P140" s="132">
        <f>O140+N140+M140+L140+K140+J140+I140+H140+G140+F140+E140</f>
        <v>13197.282</v>
      </c>
    </row>
    <row r="141" spans="1:16" ht="22.5" customHeight="1">
      <c r="A141" s="26">
        <v>20</v>
      </c>
      <c r="B141" s="74"/>
      <c r="C141" s="17" t="s">
        <v>175</v>
      </c>
      <c r="D141" s="40" t="s">
        <v>54</v>
      </c>
      <c r="E141" s="142"/>
      <c r="F141" s="142"/>
      <c r="G141" s="132">
        <v>59899.228</v>
      </c>
      <c r="H141" s="132">
        <v>14184.612</v>
      </c>
      <c r="I141" s="132">
        <v>23430.521</v>
      </c>
      <c r="J141" s="132"/>
      <c r="K141" s="132">
        <v>55907.894</v>
      </c>
      <c r="L141" s="132">
        <v>97309.935</v>
      </c>
      <c r="M141" s="132">
        <v>243361.478</v>
      </c>
      <c r="N141" s="132"/>
      <c r="O141" s="132"/>
      <c r="P141" s="132">
        <f aca="true" t="shared" si="5" ref="P141:P155">O141+N141+M141+L141+K141+J141+I141+H141+G141+F141+E141</f>
        <v>494093.66800000006</v>
      </c>
    </row>
    <row r="142" spans="1:16" ht="22.5" customHeight="1">
      <c r="A142" s="26">
        <v>21</v>
      </c>
      <c r="B142" s="74"/>
      <c r="C142" s="17" t="s">
        <v>176</v>
      </c>
      <c r="D142" s="40" t="s">
        <v>54</v>
      </c>
      <c r="E142" s="142"/>
      <c r="F142" s="142"/>
      <c r="G142" s="142">
        <v>175022.199</v>
      </c>
      <c r="H142" s="132"/>
      <c r="I142" s="132"/>
      <c r="J142" s="132"/>
      <c r="K142" s="132">
        <v>65198.283</v>
      </c>
      <c r="L142" s="132"/>
      <c r="M142" s="132">
        <v>110397.065</v>
      </c>
      <c r="N142" s="132"/>
      <c r="O142" s="132"/>
      <c r="P142" s="132">
        <f t="shared" si="5"/>
        <v>350617.547</v>
      </c>
    </row>
    <row r="143" spans="1:16" ht="22.5" customHeight="1">
      <c r="A143" s="26">
        <v>22</v>
      </c>
      <c r="B143" s="74"/>
      <c r="C143" s="17" t="s">
        <v>184</v>
      </c>
      <c r="D143" s="40" t="s">
        <v>54</v>
      </c>
      <c r="E143" s="142"/>
      <c r="F143" s="142"/>
      <c r="G143" s="132">
        <v>7494.443</v>
      </c>
      <c r="H143" s="132"/>
      <c r="I143" s="132"/>
      <c r="J143" s="132"/>
      <c r="K143" s="132">
        <v>11770.795</v>
      </c>
      <c r="L143" s="132"/>
      <c r="M143" s="132"/>
      <c r="N143" s="132">
        <v>30</v>
      </c>
      <c r="O143" s="132"/>
      <c r="P143" s="132">
        <f t="shared" si="5"/>
        <v>19295.238</v>
      </c>
    </row>
    <row r="144" spans="1:16" ht="22.5" customHeight="1">
      <c r="A144" s="26"/>
      <c r="B144" s="74"/>
      <c r="C144" s="17" t="s">
        <v>177</v>
      </c>
      <c r="D144" s="40"/>
      <c r="E144" s="142"/>
      <c r="F144" s="14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>
        <f t="shared" si="5"/>
        <v>0</v>
      </c>
    </row>
    <row r="145" spans="1:16" ht="22.5" customHeight="1">
      <c r="A145" s="26">
        <v>23</v>
      </c>
      <c r="B145" s="74"/>
      <c r="C145" s="17" t="s">
        <v>178</v>
      </c>
      <c r="D145" s="40" t="s">
        <v>54</v>
      </c>
      <c r="E145" s="142"/>
      <c r="F145" s="142"/>
      <c r="G145" s="132">
        <v>4631.159</v>
      </c>
      <c r="H145" s="132">
        <v>1986.576</v>
      </c>
      <c r="I145" s="132"/>
      <c r="J145" s="132">
        <v>9</v>
      </c>
      <c r="K145" s="132"/>
      <c r="L145" s="132">
        <v>14886.191</v>
      </c>
      <c r="M145" s="132">
        <v>192958.687</v>
      </c>
      <c r="N145" s="132">
        <v>12094.807</v>
      </c>
      <c r="O145" s="132"/>
      <c r="P145" s="132">
        <f t="shared" si="5"/>
        <v>226566.41999999998</v>
      </c>
    </row>
    <row r="146" spans="1:16" ht="22.5" customHeight="1">
      <c r="A146" s="26">
        <v>24</v>
      </c>
      <c r="B146" s="74"/>
      <c r="C146" s="17" t="s">
        <v>179</v>
      </c>
      <c r="D146" s="40" t="s">
        <v>54</v>
      </c>
      <c r="E146" s="142"/>
      <c r="F146" s="142"/>
      <c r="G146" s="132">
        <v>79208.436</v>
      </c>
      <c r="H146" s="132"/>
      <c r="I146" s="132"/>
      <c r="J146" s="132"/>
      <c r="K146" s="132">
        <f>1000+106.553</f>
        <v>1106.5529999999999</v>
      </c>
      <c r="L146" s="132"/>
      <c r="M146" s="132">
        <v>15044.494</v>
      </c>
      <c r="N146" s="132"/>
      <c r="O146" s="132"/>
      <c r="P146" s="132">
        <f t="shared" si="5"/>
        <v>95359.48300000001</v>
      </c>
    </row>
    <row r="147" spans="1:16" ht="22.5" customHeight="1">
      <c r="A147" s="26"/>
      <c r="B147" s="74"/>
      <c r="C147" s="27" t="s">
        <v>180</v>
      </c>
      <c r="D147" s="40"/>
      <c r="E147" s="142"/>
      <c r="F147" s="14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>
        <f t="shared" si="5"/>
        <v>0</v>
      </c>
    </row>
    <row r="148" spans="1:16" ht="22.5" customHeight="1">
      <c r="A148" s="26">
        <v>25</v>
      </c>
      <c r="B148" s="74"/>
      <c r="C148" s="27" t="s">
        <v>63</v>
      </c>
      <c r="D148" s="40" t="s">
        <v>54</v>
      </c>
      <c r="E148" s="142"/>
      <c r="F148" s="141"/>
      <c r="G148" s="132">
        <v>15239.319</v>
      </c>
      <c r="H148" s="132"/>
      <c r="I148" s="132"/>
      <c r="J148" s="132"/>
      <c r="K148" s="132">
        <f>851.901+11584.105</f>
        <v>12436.006</v>
      </c>
      <c r="L148" s="132"/>
      <c r="M148" s="132">
        <v>1195.82</v>
      </c>
      <c r="N148" s="132">
        <v>321.205</v>
      </c>
      <c r="O148" s="132"/>
      <c r="P148" s="132">
        <f t="shared" si="5"/>
        <v>29192.35</v>
      </c>
    </row>
    <row r="149" spans="1:16" ht="22.5" customHeight="1">
      <c r="A149" s="26">
        <v>26</v>
      </c>
      <c r="B149" s="74"/>
      <c r="C149" s="27" t="s">
        <v>64</v>
      </c>
      <c r="D149" s="40" t="s">
        <v>54</v>
      </c>
      <c r="E149" s="142"/>
      <c r="F149" s="142"/>
      <c r="G149" s="132">
        <v>36573.636</v>
      </c>
      <c r="H149" s="132"/>
      <c r="I149" s="132">
        <v>71144.345</v>
      </c>
      <c r="J149" s="132">
        <v>497</v>
      </c>
      <c r="K149" s="132">
        <f>53852.858+26337.432</f>
        <v>80190.29000000001</v>
      </c>
      <c r="L149" s="132"/>
      <c r="M149" s="132">
        <v>47767.47</v>
      </c>
      <c r="N149" s="132"/>
      <c r="O149" s="132"/>
      <c r="P149" s="132">
        <f t="shared" si="5"/>
        <v>236172.741</v>
      </c>
    </row>
    <row r="150" spans="1:16" ht="22.5" customHeight="1">
      <c r="A150" s="26">
        <v>27</v>
      </c>
      <c r="B150" s="74"/>
      <c r="C150" s="27" t="s">
        <v>192</v>
      </c>
      <c r="D150" s="40" t="s">
        <v>54</v>
      </c>
      <c r="E150" s="142"/>
      <c r="F150" s="151"/>
      <c r="G150" s="132">
        <v>20657.18</v>
      </c>
      <c r="H150" s="132"/>
      <c r="I150" s="132"/>
      <c r="J150" s="132">
        <v>11</v>
      </c>
      <c r="K150" s="132">
        <f>35322.011+170868.993</f>
        <v>206191.004</v>
      </c>
      <c r="L150" s="132"/>
      <c r="M150" s="132">
        <v>106435.041</v>
      </c>
      <c r="N150" s="132"/>
      <c r="O150" s="132"/>
      <c r="P150" s="132">
        <f t="shared" si="5"/>
        <v>333294.225</v>
      </c>
    </row>
    <row r="151" spans="1:16" ht="22.5" customHeight="1">
      <c r="A151" s="26">
        <v>28</v>
      </c>
      <c r="B151" s="74"/>
      <c r="C151" s="27" t="s">
        <v>181</v>
      </c>
      <c r="D151" s="40" t="s">
        <v>54</v>
      </c>
      <c r="E151" s="142"/>
      <c r="F151" s="151"/>
      <c r="G151" s="132">
        <v>67019.693</v>
      </c>
      <c r="H151" s="132"/>
      <c r="I151" s="132"/>
      <c r="J151" s="132">
        <v>100</v>
      </c>
      <c r="K151" s="132">
        <v>196537.424</v>
      </c>
      <c r="L151" s="132"/>
      <c r="M151" s="132">
        <v>477892.593</v>
      </c>
      <c r="N151" s="132">
        <v>1520.6</v>
      </c>
      <c r="O151" s="132"/>
      <c r="P151" s="132">
        <f t="shared" si="5"/>
        <v>743070.3099999999</v>
      </c>
    </row>
    <row r="152" spans="1:16" ht="22.5" customHeight="1">
      <c r="A152" s="26">
        <v>29</v>
      </c>
      <c r="B152" s="74"/>
      <c r="C152" s="27" t="s">
        <v>65</v>
      </c>
      <c r="D152" s="40" t="s">
        <v>54</v>
      </c>
      <c r="E152" s="142"/>
      <c r="F152" s="150"/>
      <c r="G152" s="132">
        <v>97.053</v>
      </c>
      <c r="H152" s="132"/>
      <c r="I152" s="132"/>
      <c r="J152" s="132"/>
      <c r="K152" s="132">
        <v>1660.975</v>
      </c>
      <c r="L152" s="132"/>
      <c r="M152" s="132">
        <v>44849.309</v>
      </c>
      <c r="N152" s="132"/>
      <c r="O152" s="132"/>
      <c r="P152" s="132">
        <f t="shared" si="5"/>
        <v>46607.337</v>
      </c>
    </row>
    <row r="153" spans="1:16" ht="22.5" customHeight="1">
      <c r="A153" s="26"/>
      <c r="B153" s="74"/>
      <c r="C153" s="27" t="s">
        <v>182</v>
      </c>
      <c r="D153" s="40"/>
      <c r="E153" s="142"/>
      <c r="F153" s="150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>
        <f t="shared" si="5"/>
        <v>0</v>
      </c>
    </row>
    <row r="154" spans="1:16" ht="22.5" customHeight="1">
      <c r="A154" s="26">
        <v>30</v>
      </c>
      <c r="B154" s="74"/>
      <c r="C154" s="27" t="s">
        <v>193</v>
      </c>
      <c r="D154" s="40" t="s">
        <v>54</v>
      </c>
      <c r="E154" s="142"/>
      <c r="F154" s="132"/>
      <c r="G154" s="132">
        <v>30303.319</v>
      </c>
      <c r="H154" s="132"/>
      <c r="I154" s="132"/>
      <c r="J154" s="132"/>
      <c r="K154" s="132">
        <f>2028.647+228.628</f>
        <v>2257.275</v>
      </c>
      <c r="L154" s="132"/>
      <c r="M154" s="132"/>
      <c r="N154" s="132"/>
      <c r="O154" s="132"/>
      <c r="P154" s="132">
        <f t="shared" si="5"/>
        <v>32560.594</v>
      </c>
    </row>
    <row r="155" spans="1:16" ht="22.5" customHeight="1">
      <c r="A155" s="26">
        <v>31</v>
      </c>
      <c r="B155" s="74"/>
      <c r="C155" s="27" t="s">
        <v>183</v>
      </c>
      <c r="D155" s="40" t="s">
        <v>54</v>
      </c>
      <c r="E155" s="142"/>
      <c r="F155" s="132"/>
      <c r="G155" s="132">
        <v>494.017</v>
      </c>
      <c r="H155" s="132"/>
      <c r="I155" s="132"/>
      <c r="J155" s="132"/>
      <c r="K155" s="132">
        <v>380.304</v>
      </c>
      <c r="L155" s="132"/>
      <c r="M155" s="132"/>
      <c r="N155" s="132"/>
      <c r="O155" s="132"/>
      <c r="P155" s="132">
        <f t="shared" si="5"/>
        <v>874.3209999999999</v>
      </c>
    </row>
    <row r="156" spans="1:16" ht="22.5" customHeight="1">
      <c r="A156" s="26">
        <v>32</v>
      </c>
      <c r="B156" s="74"/>
      <c r="C156" s="28" t="s">
        <v>66</v>
      </c>
      <c r="D156" s="40" t="s">
        <v>54</v>
      </c>
      <c r="E156" s="142"/>
      <c r="F156" s="132"/>
      <c r="G156" s="132">
        <v>320</v>
      </c>
      <c r="H156" s="132"/>
      <c r="I156" s="132"/>
      <c r="J156" s="132"/>
      <c r="K156" s="132"/>
      <c r="L156" s="132"/>
      <c r="M156" s="132"/>
      <c r="N156" s="132"/>
      <c r="O156" s="132"/>
      <c r="P156" s="132">
        <f>O156+N156+M156+L156+K156+J156+I156+H156+G156+F156+E156</f>
        <v>320</v>
      </c>
    </row>
    <row r="157" spans="1:16" ht="22.5" customHeight="1">
      <c r="A157" s="26">
        <v>33</v>
      </c>
      <c r="B157" s="74"/>
      <c r="C157" s="28" t="s">
        <v>117</v>
      </c>
      <c r="D157" s="40" t="s">
        <v>54</v>
      </c>
      <c r="E157" s="142"/>
      <c r="F157" s="14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>
        <f>O157+N157+M157+L157+K157+J157+I157+H157+G157+F157+E157</f>
        <v>0</v>
      </c>
    </row>
    <row r="158" spans="1:16" ht="13.5" customHeight="1">
      <c r="A158" s="26"/>
      <c r="B158" s="74"/>
      <c r="C158" s="28"/>
      <c r="D158" s="40"/>
      <c r="E158" s="14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>
        <f>O158+N158+M158+L158+K158+J158+I158+H158+G158+F158+E158</f>
        <v>0</v>
      </c>
    </row>
    <row r="159" spans="1:18" s="69" customFormat="1" ht="22.5" customHeight="1">
      <c r="A159" s="68"/>
      <c r="B159" s="89"/>
      <c r="C159" s="30" t="s">
        <v>67</v>
      </c>
      <c r="D159" s="90"/>
      <c r="E159" s="139">
        <f aca="true" t="shared" si="6" ref="E159:N159">E157+E156+E155+E154+E152+E151+E150+E149+E148+E146+E145+E143+E142+E141+E140+E139+E138+E136+E135+E134+E133+E132+E131+E130+E129+E127+E113+E110+E108+E87+E85+E82+E68</f>
        <v>8615672.645</v>
      </c>
      <c r="F159" s="139">
        <f t="shared" si="6"/>
        <v>1414595.44</v>
      </c>
      <c r="G159" s="139">
        <f t="shared" si="6"/>
        <v>700362.659</v>
      </c>
      <c r="H159" s="139">
        <f t="shared" si="6"/>
        <v>67656.527</v>
      </c>
      <c r="I159" s="139">
        <f t="shared" si="6"/>
        <v>94574.86600000001</v>
      </c>
      <c r="J159" s="139">
        <f t="shared" si="6"/>
        <v>1662.9</v>
      </c>
      <c r="K159" s="139">
        <f t="shared" si="6"/>
        <v>752547.2969999999</v>
      </c>
      <c r="L159" s="139">
        <f t="shared" si="6"/>
        <v>354284.308</v>
      </c>
      <c r="M159" s="139">
        <f t="shared" si="6"/>
        <v>2794250.46</v>
      </c>
      <c r="N159" s="139">
        <f t="shared" si="6"/>
        <v>13966.612000000001</v>
      </c>
      <c r="O159" s="139">
        <f>O157+O156+O155+O154+O152+O151+O150+O149+O148+O146+O145+O143+O142+O141+O140+O139+O138+O136+O135+O134+O133+O132+O131+O130+O129+O127+O113+O110+O108+O87+O85+O82+O68</f>
        <v>0</v>
      </c>
      <c r="P159" s="139">
        <f>P157+P156+P155+P154+P152+P151+P150+P149+P148+P146+P145+P143+P142+P141+P140+P139+P138+P136+P135+P134+P133+P132+P131+P130+P129+P127+P113+P110+P108+P87+P85+P82+P68</f>
        <v>14809573.714</v>
      </c>
      <c r="R159" s="91">
        <f>P159+P54+P342+P389+P440</f>
        <v>14861377.199</v>
      </c>
    </row>
    <row r="160" spans="1:16" s="69" customFormat="1" ht="22.5" customHeight="1">
      <c r="A160" s="72"/>
      <c r="B160" s="92"/>
      <c r="C160" s="70"/>
      <c r="D160" s="7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1:16" s="50" customFormat="1" ht="20.25" customHeight="1">
      <c r="A161" s="193"/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</row>
    <row r="162" spans="1:16" s="50" customFormat="1" ht="20.25" customHeight="1">
      <c r="A162" s="182">
        <v>20</v>
      </c>
      <c r="B162" s="183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</row>
    <row r="163" spans="1:16" s="50" customFormat="1" ht="14.25" customHeight="1">
      <c r="A163" s="32"/>
      <c r="B163" s="94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1:16" s="50" customFormat="1" ht="20.25" customHeight="1">
      <c r="A164" s="194" t="s">
        <v>167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</row>
    <row r="165" spans="1:16" s="50" customFormat="1" ht="20.25" customHeight="1">
      <c r="A165" s="49"/>
      <c r="B165" s="56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ht="20.25" customHeight="1">
      <c r="P166" s="57" t="s">
        <v>118</v>
      </c>
    </row>
    <row r="167" spans="1:16" ht="20.25" customHeight="1">
      <c r="A167" s="204" t="s">
        <v>25</v>
      </c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</row>
    <row r="168" spans="1:16" ht="20.25" customHeight="1">
      <c r="A168" s="195" t="s">
        <v>4</v>
      </c>
      <c r="B168" s="196"/>
      <c r="C168" s="36"/>
      <c r="D168" s="36"/>
      <c r="E168" s="201" t="s">
        <v>18</v>
      </c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</row>
    <row r="169" spans="1:16" ht="20.25" customHeight="1">
      <c r="A169" s="197"/>
      <c r="B169" s="198"/>
      <c r="C169" s="179" t="s">
        <v>5</v>
      </c>
      <c r="D169" s="179" t="s">
        <v>6</v>
      </c>
      <c r="E169" s="178" t="s">
        <v>7</v>
      </c>
      <c r="F169" s="15" t="s">
        <v>8</v>
      </c>
      <c r="G169" s="178" t="s">
        <v>11</v>
      </c>
      <c r="H169" s="178" t="s">
        <v>12</v>
      </c>
      <c r="I169" s="15"/>
      <c r="J169" s="15"/>
      <c r="K169" s="172" t="s">
        <v>15</v>
      </c>
      <c r="L169" s="184" t="s">
        <v>19</v>
      </c>
      <c r="M169" s="186"/>
      <c r="N169" s="172" t="s">
        <v>21</v>
      </c>
      <c r="O169" s="172" t="s">
        <v>22</v>
      </c>
      <c r="P169" s="172" t="s">
        <v>23</v>
      </c>
    </row>
    <row r="170" spans="1:16" ht="20.25" customHeight="1">
      <c r="A170" s="197"/>
      <c r="B170" s="198"/>
      <c r="C170" s="179"/>
      <c r="D170" s="179"/>
      <c r="E170" s="179"/>
      <c r="F170" s="15" t="s">
        <v>9</v>
      </c>
      <c r="G170" s="179"/>
      <c r="H170" s="179"/>
      <c r="I170" s="15" t="s">
        <v>13</v>
      </c>
      <c r="J170" s="15" t="s">
        <v>14</v>
      </c>
      <c r="K170" s="173"/>
      <c r="L170" s="15" t="s">
        <v>16</v>
      </c>
      <c r="M170" s="202" t="s">
        <v>20</v>
      </c>
      <c r="N170" s="173"/>
      <c r="O170" s="173"/>
      <c r="P170" s="173"/>
    </row>
    <row r="171" spans="1:16" ht="20.25" customHeight="1">
      <c r="A171" s="199"/>
      <c r="B171" s="200"/>
      <c r="C171" s="28"/>
      <c r="D171" s="28"/>
      <c r="E171" s="180"/>
      <c r="F171" s="15" t="s">
        <v>10</v>
      </c>
      <c r="G171" s="180"/>
      <c r="H171" s="180"/>
      <c r="I171" s="15"/>
      <c r="J171" s="15"/>
      <c r="K171" s="174"/>
      <c r="L171" s="28" t="s">
        <v>17</v>
      </c>
      <c r="M171" s="203"/>
      <c r="N171" s="174"/>
      <c r="O171" s="174"/>
      <c r="P171" s="174"/>
    </row>
    <row r="172" spans="1:16" ht="20.25" customHeight="1">
      <c r="A172" s="191">
        <v>1</v>
      </c>
      <c r="B172" s="192"/>
      <c r="C172" s="59">
        <v>2</v>
      </c>
      <c r="D172" s="21">
        <v>3</v>
      </c>
      <c r="E172" s="21">
        <v>4</v>
      </c>
      <c r="F172" s="21">
        <v>5</v>
      </c>
      <c r="G172" s="21">
        <v>6</v>
      </c>
      <c r="H172" s="21">
        <v>7</v>
      </c>
      <c r="I172" s="21">
        <v>8</v>
      </c>
      <c r="J172" s="21">
        <v>9</v>
      </c>
      <c r="K172" s="21">
        <v>10</v>
      </c>
      <c r="L172" s="21">
        <v>11</v>
      </c>
      <c r="M172" s="21">
        <v>12</v>
      </c>
      <c r="N172" s="21">
        <v>13</v>
      </c>
      <c r="O172" s="21">
        <v>14</v>
      </c>
      <c r="P172" s="21">
        <v>15</v>
      </c>
    </row>
    <row r="173" spans="1:16" ht="20.25" customHeight="1">
      <c r="A173" s="95"/>
      <c r="B173" s="96"/>
      <c r="C173" s="38"/>
      <c r="D173" s="28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1:16" s="58" customFormat="1" ht="20.25" customHeight="1">
      <c r="A174" s="60"/>
      <c r="B174" s="78">
        <v>1</v>
      </c>
      <c r="C174" s="80" t="s">
        <v>190</v>
      </c>
      <c r="D174" s="28" t="s">
        <v>26</v>
      </c>
      <c r="E174" s="132"/>
      <c r="F174" s="132"/>
      <c r="G174" s="132">
        <v>148000</v>
      </c>
      <c r="H174" s="132"/>
      <c r="I174" s="132"/>
      <c r="J174" s="132"/>
      <c r="K174" s="132"/>
      <c r="L174" s="132"/>
      <c r="M174" s="132"/>
      <c r="N174" s="132"/>
      <c r="O174" s="132"/>
      <c r="P174" s="132">
        <f>SUM(E174:O174)</f>
        <v>148000</v>
      </c>
    </row>
    <row r="175" spans="1:16" s="58" customFormat="1" ht="20.25" customHeight="1">
      <c r="A175" s="62"/>
      <c r="B175" s="63"/>
      <c r="C175" s="97" t="s">
        <v>191</v>
      </c>
      <c r="D175" s="28" t="s">
        <v>27</v>
      </c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1:16" s="58" customFormat="1" ht="20.25" customHeight="1">
      <c r="A176" s="60"/>
      <c r="B176" s="65"/>
      <c r="C176" s="97" t="s">
        <v>121</v>
      </c>
      <c r="D176" s="15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1:16" s="58" customFormat="1" ht="20.25" customHeight="1">
      <c r="A177" s="60"/>
      <c r="B177" s="65"/>
      <c r="C177" s="97"/>
      <c r="D177" s="15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1:16" s="32" customFormat="1" ht="20.25" customHeight="1">
      <c r="A178" s="60"/>
      <c r="B178" s="65"/>
      <c r="C178" s="50"/>
      <c r="D178" s="60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1:16" ht="20.25" customHeight="1">
      <c r="A179" s="60"/>
      <c r="B179" s="65"/>
      <c r="C179" s="38"/>
      <c r="D179" s="28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1:16" ht="20.25" customHeight="1">
      <c r="A180" s="60"/>
      <c r="B180" s="65"/>
      <c r="C180" s="38"/>
      <c r="D180" s="28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1:16" ht="20.25" customHeight="1">
      <c r="A181" s="60"/>
      <c r="B181" s="65"/>
      <c r="C181" s="38"/>
      <c r="D181" s="28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1:16" ht="20.25" customHeight="1">
      <c r="A182" s="60"/>
      <c r="B182" s="65"/>
      <c r="C182" s="38"/>
      <c r="D182" s="28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1:16" ht="20.25" customHeight="1">
      <c r="A183" s="60"/>
      <c r="B183" s="65"/>
      <c r="C183" s="38"/>
      <c r="D183" s="28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1:16" ht="20.25" customHeight="1">
      <c r="A184" s="60"/>
      <c r="B184" s="65"/>
      <c r="C184" s="38"/>
      <c r="D184" s="28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1:16" ht="20.25" customHeight="1">
      <c r="A185" s="60"/>
      <c r="B185" s="65"/>
      <c r="C185" s="38"/>
      <c r="D185" s="28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1:16" ht="20.25" customHeight="1">
      <c r="A186" s="60"/>
      <c r="B186" s="65"/>
      <c r="C186" s="38"/>
      <c r="D186" s="28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1:16" ht="20.25" customHeight="1">
      <c r="A187" s="60"/>
      <c r="B187" s="65"/>
      <c r="C187" s="38"/>
      <c r="D187" s="28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1:16" ht="20.25" customHeight="1">
      <c r="A188" s="60"/>
      <c r="B188" s="65"/>
      <c r="C188" s="38"/>
      <c r="D188" s="28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1:16" ht="20.25" customHeight="1">
      <c r="A189" s="60"/>
      <c r="B189" s="65"/>
      <c r="C189" s="38"/>
      <c r="D189" s="28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1:16" ht="20.25" customHeight="1">
      <c r="A190" s="60"/>
      <c r="B190" s="65"/>
      <c r="C190" s="38"/>
      <c r="D190" s="28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1:16" ht="20.25" customHeight="1">
      <c r="A191" s="60"/>
      <c r="B191" s="65"/>
      <c r="C191" s="38"/>
      <c r="D191" s="28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1:16" ht="20.25" customHeight="1">
      <c r="A192" s="60"/>
      <c r="B192" s="65"/>
      <c r="C192" s="38"/>
      <c r="D192" s="28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1:16" ht="20.25" customHeight="1">
      <c r="A193" s="60"/>
      <c r="B193" s="65"/>
      <c r="C193" s="38"/>
      <c r="D193" s="28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1:16" ht="20.25" customHeight="1">
      <c r="A194" s="60"/>
      <c r="B194" s="65"/>
      <c r="C194" s="38"/>
      <c r="D194" s="28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1:16" ht="20.25" customHeight="1">
      <c r="A195" s="60"/>
      <c r="B195" s="65"/>
      <c r="C195" s="38"/>
      <c r="D195" s="28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1:16" ht="20.25" customHeight="1">
      <c r="A196" s="60"/>
      <c r="B196" s="65"/>
      <c r="C196" s="28"/>
      <c r="D196" s="28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1:16" ht="20.25" customHeight="1">
      <c r="A197" s="60"/>
      <c r="B197" s="65"/>
      <c r="C197" s="28"/>
      <c r="D197" s="28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1:16" ht="20.25" customHeight="1">
      <c r="A198" s="60"/>
      <c r="B198" s="65"/>
      <c r="C198" s="28"/>
      <c r="D198" s="28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1:16" ht="20.25" customHeight="1">
      <c r="A199" s="60"/>
      <c r="B199" s="65"/>
      <c r="C199" s="28"/>
      <c r="D199" s="28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00" spans="1:16" ht="20.25" customHeight="1">
      <c r="A200" s="60"/>
      <c r="B200" s="65"/>
      <c r="C200" s="28"/>
      <c r="D200" s="28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</row>
    <row r="201" spans="1:16" ht="20.25" customHeight="1">
      <c r="A201" s="60"/>
      <c r="B201" s="65"/>
      <c r="C201" s="28"/>
      <c r="D201" s="28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</row>
    <row r="202" spans="1:16" ht="20.25" customHeight="1">
      <c r="A202" s="60"/>
      <c r="B202" s="65"/>
      <c r="C202" s="28"/>
      <c r="D202" s="28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</row>
    <row r="203" spans="1:16" ht="26.25" customHeight="1">
      <c r="A203" s="66"/>
      <c r="B203" s="67"/>
      <c r="C203" s="30" t="s">
        <v>67</v>
      </c>
      <c r="D203" s="68"/>
      <c r="E203" s="134">
        <f>E174</f>
        <v>0</v>
      </c>
      <c r="F203" s="134">
        <f>F174</f>
        <v>0</v>
      </c>
      <c r="G203" s="134">
        <f>G174</f>
        <v>148000</v>
      </c>
      <c r="H203" s="134">
        <f>H174</f>
        <v>0</v>
      </c>
      <c r="I203" s="134">
        <f>I174</f>
        <v>0</v>
      </c>
      <c r="J203" s="134">
        <f aca="true" t="shared" si="7" ref="J203:O203">J174</f>
        <v>0</v>
      </c>
      <c r="K203" s="134">
        <f t="shared" si="7"/>
        <v>0</v>
      </c>
      <c r="L203" s="134">
        <f t="shared" si="7"/>
        <v>0</v>
      </c>
      <c r="M203" s="134">
        <f t="shared" si="7"/>
        <v>0</v>
      </c>
      <c r="N203" s="134">
        <f t="shared" si="7"/>
        <v>0</v>
      </c>
      <c r="O203" s="134">
        <f t="shared" si="7"/>
        <v>0</v>
      </c>
      <c r="P203" s="134">
        <f>P174</f>
        <v>148000</v>
      </c>
    </row>
    <row r="205" spans="1:16" ht="18" customHeight="1">
      <c r="A205" s="193"/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</row>
    <row r="206" spans="1:16" ht="22.5" customHeight="1">
      <c r="A206" s="193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</row>
    <row r="207" spans="1:16" ht="18" customHeight="1">
      <c r="A207" s="182">
        <v>22</v>
      </c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</row>
    <row r="208" spans="1:16" ht="9.75" customHeight="1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</row>
    <row r="209" spans="1:16" s="58" customFormat="1" ht="18" customHeight="1">
      <c r="A209" s="194" t="s">
        <v>114</v>
      </c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</row>
    <row r="210" spans="1:16" s="58" customFormat="1" ht="18" customHeight="1">
      <c r="A210" s="4"/>
      <c r="B210" s="39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7" t="s">
        <v>107</v>
      </c>
    </row>
    <row r="211" spans="1:16" s="58" customFormat="1" ht="18" customHeight="1">
      <c r="A211" s="204" t="s">
        <v>25</v>
      </c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</row>
    <row r="212" spans="1:16" s="58" customFormat="1" ht="18" customHeight="1">
      <c r="A212" s="195" t="s">
        <v>4</v>
      </c>
      <c r="B212" s="196"/>
      <c r="C212" s="36"/>
      <c r="D212" s="36"/>
      <c r="E212" s="201" t="s">
        <v>18</v>
      </c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</row>
    <row r="213" spans="1:16" s="32" customFormat="1" ht="18" customHeight="1">
      <c r="A213" s="197"/>
      <c r="B213" s="198"/>
      <c r="C213" s="179" t="s">
        <v>5</v>
      </c>
      <c r="D213" s="179" t="s">
        <v>6</v>
      </c>
      <c r="E213" s="178" t="s">
        <v>7</v>
      </c>
      <c r="F213" s="15" t="s">
        <v>8</v>
      </c>
      <c r="G213" s="178" t="s">
        <v>11</v>
      </c>
      <c r="H213" s="178" t="s">
        <v>12</v>
      </c>
      <c r="I213" s="15"/>
      <c r="J213" s="15"/>
      <c r="K213" s="172" t="s">
        <v>15</v>
      </c>
      <c r="L213" s="184" t="s">
        <v>19</v>
      </c>
      <c r="M213" s="186"/>
      <c r="N213" s="172" t="s">
        <v>21</v>
      </c>
      <c r="O213" s="172" t="s">
        <v>22</v>
      </c>
      <c r="P213" s="172" t="s">
        <v>23</v>
      </c>
    </row>
    <row r="214" spans="1:16" ht="16.5" customHeight="1">
      <c r="A214" s="197"/>
      <c r="B214" s="198"/>
      <c r="C214" s="179"/>
      <c r="D214" s="179"/>
      <c r="E214" s="179"/>
      <c r="F214" s="15" t="s">
        <v>9</v>
      </c>
      <c r="G214" s="179"/>
      <c r="H214" s="179"/>
      <c r="I214" s="15" t="s">
        <v>13</v>
      </c>
      <c r="J214" s="15" t="s">
        <v>14</v>
      </c>
      <c r="K214" s="173"/>
      <c r="L214" s="15" t="s">
        <v>16</v>
      </c>
      <c r="M214" s="202" t="s">
        <v>20</v>
      </c>
      <c r="N214" s="173"/>
      <c r="O214" s="173"/>
      <c r="P214" s="173"/>
    </row>
    <row r="215" spans="1:16" ht="16.5" customHeight="1">
      <c r="A215" s="199"/>
      <c r="B215" s="200"/>
      <c r="C215" s="28"/>
      <c r="D215" s="28"/>
      <c r="E215" s="180"/>
      <c r="F215" s="15" t="s">
        <v>10</v>
      </c>
      <c r="G215" s="180"/>
      <c r="H215" s="180"/>
      <c r="I215" s="15"/>
      <c r="J215" s="15"/>
      <c r="K215" s="174"/>
      <c r="L215" s="28" t="s">
        <v>17</v>
      </c>
      <c r="M215" s="203"/>
      <c r="N215" s="174"/>
      <c r="O215" s="174"/>
      <c r="P215" s="174"/>
    </row>
    <row r="216" spans="1:16" ht="16.5" customHeight="1">
      <c r="A216" s="191">
        <v>1</v>
      </c>
      <c r="B216" s="192"/>
      <c r="C216" s="59">
        <v>2</v>
      </c>
      <c r="D216" s="21">
        <v>3</v>
      </c>
      <c r="E216" s="21">
        <v>4</v>
      </c>
      <c r="F216" s="21">
        <v>5</v>
      </c>
      <c r="G216" s="21">
        <v>6</v>
      </c>
      <c r="H216" s="21">
        <v>7</v>
      </c>
      <c r="I216" s="21">
        <v>8</v>
      </c>
      <c r="J216" s="21">
        <v>9</v>
      </c>
      <c r="K216" s="21">
        <v>10</v>
      </c>
      <c r="L216" s="21">
        <v>11</v>
      </c>
      <c r="M216" s="21">
        <v>12</v>
      </c>
      <c r="N216" s="21">
        <v>13</v>
      </c>
      <c r="O216" s="21">
        <v>14</v>
      </c>
      <c r="P216" s="21">
        <v>15</v>
      </c>
    </row>
    <row r="217" spans="1:16" ht="29.25" customHeight="1">
      <c r="A217" s="98"/>
      <c r="B217" s="64">
        <v>1</v>
      </c>
      <c r="C217" s="50" t="s">
        <v>219</v>
      </c>
      <c r="D217" s="99" t="s">
        <v>26</v>
      </c>
      <c r="E217" s="132"/>
      <c r="F217" s="132"/>
      <c r="G217" s="132">
        <v>895507.842</v>
      </c>
      <c r="H217" s="132"/>
      <c r="I217" s="132"/>
      <c r="J217" s="132"/>
      <c r="K217" s="132">
        <v>2767.271</v>
      </c>
      <c r="L217" s="132"/>
      <c r="M217" s="132">
        <v>32814.525</v>
      </c>
      <c r="N217" s="132">
        <v>20500</v>
      </c>
      <c r="O217" s="132"/>
      <c r="P217" s="132">
        <f>SUM(E217:O217)</f>
        <v>951589.6379999999</v>
      </c>
    </row>
    <row r="218" spans="1:16" ht="29.25" customHeight="1">
      <c r="A218" s="98"/>
      <c r="B218" s="64"/>
      <c r="C218" s="100" t="s">
        <v>116</v>
      </c>
      <c r="D218" s="99" t="s">
        <v>27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>
        <f>SUM(E218:O218)</f>
        <v>0</v>
      </c>
    </row>
    <row r="219" spans="1:16" ht="29.25" customHeight="1">
      <c r="A219" s="98"/>
      <c r="B219" s="64"/>
      <c r="C219" s="101" t="s">
        <v>115</v>
      </c>
      <c r="D219" s="10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>
        <f aca="true" t="shared" si="8" ref="P219:P255">SUM(E219:O219)</f>
        <v>0</v>
      </c>
    </row>
    <row r="220" spans="1:16" ht="29.25" customHeight="1">
      <c r="A220" s="98"/>
      <c r="B220" s="64">
        <v>2</v>
      </c>
      <c r="C220" s="101" t="s">
        <v>113</v>
      </c>
      <c r="D220" s="102" t="s">
        <v>54</v>
      </c>
      <c r="E220" s="132"/>
      <c r="F220" s="132"/>
      <c r="G220" s="132">
        <v>17413.024</v>
      </c>
      <c r="H220" s="132"/>
      <c r="I220" s="132"/>
      <c r="J220" s="132"/>
      <c r="K220" s="132"/>
      <c r="L220" s="132"/>
      <c r="M220" s="132"/>
      <c r="N220" s="132"/>
      <c r="O220" s="132"/>
      <c r="P220" s="132">
        <f>SUM(E220:O220)</f>
        <v>17413.024</v>
      </c>
    </row>
    <row r="221" spans="1:16" ht="29.25" customHeight="1">
      <c r="A221" s="103"/>
      <c r="B221" s="64"/>
      <c r="C221" s="101" t="s">
        <v>114</v>
      </c>
      <c r="D221" s="99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>
        <f t="shared" si="8"/>
        <v>0</v>
      </c>
    </row>
    <row r="222" spans="1:18" ht="29.25" customHeight="1">
      <c r="A222" s="103"/>
      <c r="B222" s="64">
        <v>3</v>
      </c>
      <c r="C222" s="104" t="s">
        <v>185</v>
      </c>
      <c r="D222" s="102" t="s">
        <v>54</v>
      </c>
      <c r="E222" s="132"/>
      <c r="F222" s="132"/>
      <c r="G222" s="132">
        <v>279395.866</v>
      </c>
      <c r="H222" s="132"/>
      <c r="I222" s="132"/>
      <c r="J222" s="132"/>
      <c r="K222" s="132">
        <v>34260.07</v>
      </c>
      <c r="L222" s="132"/>
      <c r="M222" s="132">
        <v>783928.779</v>
      </c>
      <c r="N222" s="132"/>
      <c r="O222" s="132"/>
      <c r="P222" s="132">
        <f>SUM(E222:O222)</f>
        <v>1097584.7149999999</v>
      </c>
      <c r="R222" s="4">
        <f>26826.321-4065.424</f>
        <v>22760.897</v>
      </c>
    </row>
    <row r="223" spans="1:16" ht="29.25" customHeight="1">
      <c r="A223" s="103"/>
      <c r="B223" s="64"/>
      <c r="C223" s="100" t="s">
        <v>186</v>
      </c>
      <c r="D223" s="104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>
        <f t="shared" si="8"/>
        <v>0</v>
      </c>
    </row>
    <row r="224" spans="1:16" ht="29.25" customHeight="1">
      <c r="A224" s="103"/>
      <c r="B224" s="64"/>
      <c r="C224" s="101" t="s">
        <v>109</v>
      </c>
      <c r="D224" s="104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>
        <f>SUM(E224:O224)</f>
        <v>0</v>
      </c>
    </row>
    <row r="225" spans="1:16" ht="29.25" customHeight="1">
      <c r="A225" s="103"/>
      <c r="B225" s="64">
        <v>4</v>
      </c>
      <c r="C225" s="28" t="s">
        <v>184</v>
      </c>
      <c r="D225" s="102" t="s">
        <v>54</v>
      </c>
      <c r="E225" s="132"/>
      <c r="F225" s="132"/>
      <c r="G225" s="132">
        <v>358473.475</v>
      </c>
      <c r="H225" s="132"/>
      <c r="I225" s="132"/>
      <c r="J225" s="132"/>
      <c r="K225" s="132"/>
      <c r="L225" s="132"/>
      <c r="M225" s="132"/>
      <c r="N225" s="132"/>
      <c r="O225" s="132"/>
      <c r="P225" s="132">
        <f>SUM(E225:O225)</f>
        <v>358473.475</v>
      </c>
    </row>
    <row r="226" spans="1:16" ht="29.25" customHeight="1">
      <c r="A226" s="98"/>
      <c r="B226" s="64"/>
      <c r="C226" s="38" t="s">
        <v>187</v>
      </c>
      <c r="D226" s="104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>
        <f>SUM(E226:O226)</f>
        <v>0</v>
      </c>
    </row>
    <row r="227" spans="1:16" ht="29.25" customHeight="1">
      <c r="A227" s="98"/>
      <c r="B227" s="64"/>
      <c r="C227" s="101" t="s">
        <v>114</v>
      </c>
      <c r="D227" s="104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>
        <f t="shared" si="8"/>
        <v>0</v>
      </c>
    </row>
    <row r="228" spans="1:18" ht="29.25" customHeight="1">
      <c r="A228" s="98"/>
      <c r="B228" s="64">
        <v>5</v>
      </c>
      <c r="C228" s="104" t="s">
        <v>188</v>
      </c>
      <c r="D228" s="102" t="s">
        <v>54</v>
      </c>
      <c r="E228" s="132"/>
      <c r="F228" s="132"/>
      <c r="G228" s="132">
        <v>6394852.813</v>
      </c>
      <c r="H228" s="132"/>
      <c r="I228" s="132"/>
      <c r="J228" s="132"/>
      <c r="K228" s="132">
        <v>10388.584</v>
      </c>
      <c r="L228" s="132"/>
      <c r="M228" s="132">
        <v>256786.591</v>
      </c>
      <c r="N228" s="132">
        <v>9754.682</v>
      </c>
      <c r="O228" s="132"/>
      <c r="P228" s="132">
        <f>SUM(E228:O228)</f>
        <v>6671782.67</v>
      </c>
      <c r="R228" s="4">
        <f>290370.278-456.877</f>
        <v>289913.401</v>
      </c>
    </row>
    <row r="229" spans="1:16" ht="29.25" customHeight="1">
      <c r="A229" s="98"/>
      <c r="B229" s="64"/>
      <c r="C229" s="100" t="s">
        <v>116</v>
      </c>
      <c r="D229" s="99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>
        <f t="shared" si="8"/>
        <v>0</v>
      </c>
    </row>
    <row r="230" spans="1:16" ht="29.25" customHeight="1">
      <c r="A230" s="98"/>
      <c r="B230" s="64"/>
      <c r="C230" s="101" t="s">
        <v>115</v>
      </c>
      <c r="D230" s="104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>
        <f>SUM(E230:O230)</f>
        <v>0</v>
      </c>
    </row>
    <row r="231" spans="1:16" ht="19.5" customHeight="1">
      <c r="A231" s="98"/>
      <c r="B231" s="64"/>
      <c r="C231" s="50"/>
      <c r="D231" s="10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>
        <f t="shared" si="8"/>
        <v>0</v>
      </c>
    </row>
    <row r="232" spans="1:16" ht="19.5" customHeight="1">
      <c r="A232" s="98"/>
      <c r="B232" s="64"/>
      <c r="C232" s="101"/>
      <c r="D232" s="104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>
        <f t="shared" si="8"/>
        <v>0</v>
      </c>
    </row>
    <row r="233" spans="1:16" ht="19.5" customHeight="1">
      <c r="A233" s="98"/>
      <c r="B233" s="64"/>
      <c r="C233" s="50"/>
      <c r="D233" s="10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>
        <f t="shared" si="8"/>
        <v>0</v>
      </c>
    </row>
    <row r="234" spans="1:16" ht="19.5" customHeight="1">
      <c r="A234" s="98"/>
      <c r="B234" s="64"/>
      <c r="C234" s="101"/>
      <c r="D234" s="104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>
        <f t="shared" si="8"/>
        <v>0</v>
      </c>
    </row>
    <row r="235" spans="1:16" ht="19.5" customHeight="1">
      <c r="A235" s="98"/>
      <c r="B235" s="64"/>
      <c r="C235" s="50"/>
      <c r="D235" s="10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>
        <f t="shared" si="8"/>
        <v>0</v>
      </c>
    </row>
    <row r="236" spans="1:16" ht="19.5" customHeight="1">
      <c r="A236" s="98"/>
      <c r="B236" s="64"/>
      <c r="C236" s="100"/>
      <c r="D236" s="10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>
        <f t="shared" si="8"/>
        <v>0</v>
      </c>
    </row>
    <row r="237" spans="1:16" ht="19.5" customHeight="1">
      <c r="A237" s="98"/>
      <c r="B237" s="64"/>
      <c r="C237" s="101"/>
      <c r="D237" s="10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>
        <f t="shared" si="8"/>
        <v>0</v>
      </c>
    </row>
    <row r="238" spans="1:16" ht="19.5" customHeight="1">
      <c r="A238" s="98"/>
      <c r="B238" s="64"/>
      <c r="C238" s="101"/>
      <c r="D238" s="104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>
        <f t="shared" si="8"/>
        <v>0</v>
      </c>
    </row>
    <row r="239" spans="1:16" ht="19.5" customHeight="1" hidden="1">
      <c r="A239" s="98"/>
      <c r="B239" s="64"/>
      <c r="C239" s="101"/>
      <c r="D239" s="104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</row>
    <row r="240" spans="1:16" ht="19.5" customHeight="1" hidden="1">
      <c r="A240" s="98"/>
      <c r="B240" s="64"/>
      <c r="C240" s="101"/>
      <c r="D240" s="104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</row>
    <row r="241" spans="1:16" ht="19.5" customHeight="1">
      <c r="A241" s="98"/>
      <c r="B241" s="64"/>
      <c r="C241" s="99"/>
      <c r="D241" s="10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>
        <f t="shared" si="8"/>
        <v>0</v>
      </c>
    </row>
    <row r="242" spans="1:16" ht="19.5" customHeight="1" hidden="1">
      <c r="A242" s="98"/>
      <c r="B242" s="64"/>
      <c r="C242" s="100"/>
      <c r="D242" s="104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>
        <f t="shared" si="8"/>
        <v>0</v>
      </c>
    </row>
    <row r="243" spans="1:16" ht="19.5" customHeight="1" hidden="1">
      <c r="A243" s="98"/>
      <c r="B243" s="64"/>
      <c r="C243" s="101"/>
      <c r="D243" s="104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>
        <f t="shared" si="8"/>
        <v>0</v>
      </c>
    </row>
    <row r="244" spans="1:16" ht="21" customHeight="1" hidden="1">
      <c r="A244" s="98"/>
      <c r="B244" s="64"/>
      <c r="C244" s="99"/>
      <c r="D244" s="10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>
        <f t="shared" si="8"/>
        <v>0</v>
      </c>
    </row>
    <row r="245" spans="1:16" ht="21" customHeight="1" hidden="1">
      <c r="A245" s="98"/>
      <c r="B245" s="64"/>
      <c r="C245" s="100"/>
      <c r="D245" s="104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>
        <f t="shared" si="8"/>
        <v>0</v>
      </c>
    </row>
    <row r="246" spans="1:16" ht="21" customHeight="1" hidden="1">
      <c r="A246" s="98"/>
      <c r="B246" s="64"/>
      <c r="C246" s="101"/>
      <c r="D246" s="10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>
        <f t="shared" si="8"/>
        <v>0</v>
      </c>
    </row>
    <row r="247" spans="1:16" ht="19.5" customHeight="1" hidden="1">
      <c r="A247" s="98"/>
      <c r="B247" s="64"/>
      <c r="C247" s="99"/>
      <c r="D247" s="10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>
        <f t="shared" si="8"/>
        <v>0</v>
      </c>
    </row>
    <row r="248" spans="1:16" ht="19.5" customHeight="1">
      <c r="A248" s="98"/>
      <c r="B248" s="64"/>
      <c r="C248" s="100"/>
      <c r="D248" s="104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>
        <f t="shared" si="8"/>
        <v>0</v>
      </c>
    </row>
    <row r="249" spans="1:16" ht="19.5" customHeight="1">
      <c r="A249" s="98"/>
      <c r="B249" s="64"/>
      <c r="C249" s="101"/>
      <c r="D249" s="10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>
        <f t="shared" si="8"/>
        <v>0</v>
      </c>
    </row>
    <row r="250" spans="1:16" ht="21" customHeight="1" hidden="1">
      <c r="A250" s="98"/>
      <c r="B250" s="64">
        <v>12</v>
      </c>
      <c r="C250" s="38" t="s">
        <v>122</v>
      </c>
      <c r="D250" s="102" t="s">
        <v>54</v>
      </c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>
        <f t="shared" si="8"/>
        <v>0</v>
      </c>
    </row>
    <row r="251" spans="1:16" ht="18" customHeight="1">
      <c r="A251" s="98"/>
      <c r="B251" s="64"/>
      <c r="C251" s="50"/>
      <c r="D251" s="104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</row>
    <row r="252" spans="1:16" ht="18" customHeight="1">
      <c r="A252" s="98"/>
      <c r="B252" s="64"/>
      <c r="C252" s="50"/>
      <c r="D252" s="104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</row>
    <row r="253" spans="1:16" ht="18" customHeight="1">
      <c r="A253" s="98"/>
      <c r="B253" s="64"/>
      <c r="C253" s="50"/>
      <c r="D253" s="104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</row>
    <row r="254" spans="1:16" ht="18" customHeight="1">
      <c r="A254" s="98"/>
      <c r="B254" s="64"/>
      <c r="C254" s="50"/>
      <c r="D254" s="104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</row>
    <row r="255" spans="1:16" s="50" customFormat="1" ht="18" customHeight="1">
      <c r="A255" s="98"/>
      <c r="B255" s="105"/>
      <c r="C255" s="38"/>
      <c r="D255" s="104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>
        <f t="shared" si="8"/>
        <v>0</v>
      </c>
    </row>
    <row r="256" spans="1:16" s="50" customFormat="1" ht="18" customHeight="1">
      <c r="A256" s="98"/>
      <c r="B256" s="106"/>
      <c r="C256" s="60"/>
      <c r="D256" s="102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</row>
    <row r="257" spans="1:16" s="50" customFormat="1" ht="23.25" customHeight="1">
      <c r="A257" s="107"/>
      <c r="B257" s="108"/>
      <c r="C257" s="30" t="s">
        <v>67</v>
      </c>
      <c r="D257" s="68"/>
      <c r="E257" s="134">
        <f aca="true" t="shared" si="9" ref="E257:P257">SUM(E217:E250)</f>
        <v>0</v>
      </c>
      <c r="F257" s="134">
        <f t="shared" si="9"/>
        <v>0</v>
      </c>
      <c r="G257" s="134">
        <f>SUM(G217:G250)</f>
        <v>7945643.02</v>
      </c>
      <c r="H257" s="134">
        <f t="shared" si="9"/>
        <v>0</v>
      </c>
      <c r="I257" s="134">
        <f t="shared" si="9"/>
        <v>0</v>
      </c>
      <c r="J257" s="134">
        <f t="shared" si="9"/>
        <v>0</v>
      </c>
      <c r="K257" s="134">
        <f t="shared" si="9"/>
        <v>47415.925</v>
      </c>
      <c r="L257" s="134">
        <f t="shared" si="9"/>
        <v>0</v>
      </c>
      <c r="M257" s="134">
        <f t="shared" si="9"/>
        <v>1073529.895</v>
      </c>
      <c r="N257" s="134">
        <f t="shared" si="9"/>
        <v>30254.682</v>
      </c>
      <c r="O257" s="134">
        <f t="shared" si="9"/>
        <v>0</v>
      </c>
      <c r="P257" s="134">
        <f t="shared" si="9"/>
        <v>9096843.522</v>
      </c>
    </row>
    <row r="258" spans="1:16" ht="18" customHeight="1">
      <c r="A258" s="109"/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1:16" ht="18" customHeight="1">
      <c r="A259" s="193"/>
      <c r="B259" s="193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</row>
    <row r="260" spans="1:16" ht="18" customHeight="1">
      <c r="A260" s="193" t="s">
        <v>81</v>
      </c>
      <c r="B260" s="193"/>
      <c r="C260" s="193"/>
      <c r="D260" s="193"/>
      <c r="E260" s="193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</row>
    <row r="261" spans="1:16" ht="18" customHeight="1">
      <c r="A261" s="182">
        <v>24</v>
      </c>
      <c r="B261" s="183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</row>
    <row r="262" spans="1:16" ht="9.75" customHeight="1">
      <c r="A262" s="32"/>
      <c r="B262" s="94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</row>
    <row r="263" spans="1:16" ht="24" customHeight="1">
      <c r="A263" s="194" t="s">
        <v>166</v>
      </c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</row>
    <row r="264" spans="1:16" ht="18" customHeight="1">
      <c r="A264" s="49"/>
      <c r="B264" s="56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ht="18" customHeight="1">
      <c r="P265" s="57" t="s">
        <v>105</v>
      </c>
    </row>
    <row r="266" spans="1:16" ht="18" customHeight="1">
      <c r="A266" s="204" t="s">
        <v>25</v>
      </c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</row>
    <row r="267" spans="1:16" ht="18" customHeight="1">
      <c r="A267" s="195" t="s">
        <v>4</v>
      </c>
      <c r="B267" s="196"/>
      <c r="C267" s="36"/>
      <c r="D267" s="36"/>
      <c r="E267" s="201" t="s">
        <v>18</v>
      </c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</row>
    <row r="268" spans="1:16" ht="18" customHeight="1">
      <c r="A268" s="197"/>
      <c r="B268" s="198"/>
      <c r="C268" s="179" t="s">
        <v>5</v>
      </c>
      <c r="D268" s="179" t="s">
        <v>6</v>
      </c>
      <c r="E268" s="178" t="s">
        <v>7</v>
      </c>
      <c r="F268" s="15" t="s">
        <v>8</v>
      </c>
      <c r="G268" s="178" t="s">
        <v>11</v>
      </c>
      <c r="H268" s="178" t="s">
        <v>12</v>
      </c>
      <c r="I268" s="15"/>
      <c r="J268" s="15"/>
      <c r="K268" s="172" t="s">
        <v>15</v>
      </c>
      <c r="L268" s="184" t="s">
        <v>19</v>
      </c>
      <c r="M268" s="186"/>
      <c r="N268" s="172" t="s">
        <v>21</v>
      </c>
      <c r="O268" s="172" t="s">
        <v>22</v>
      </c>
      <c r="P268" s="172" t="s">
        <v>23</v>
      </c>
    </row>
    <row r="269" spans="1:16" ht="18" customHeight="1">
      <c r="A269" s="197"/>
      <c r="B269" s="198"/>
      <c r="C269" s="179"/>
      <c r="D269" s="179"/>
      <c r="E269" s="179"/>
      <c r="F269" s="15" t="s">
        <v>9</v>
      </c>
      <c r="G269" s="179"/>
      <c r="H269" s="179"/>
      <c r="I269" s="15" t="s">
        <v>13</v>
      </c>
      <c r="J269" s="15" t="s">
        <v>14</v>
      </c>
      <c r="K269" s="173"/>
      <c r="L269" s="15" t="s">
        <v>16</v>
      </c>
      <c r="M269" s="202" t="s">
        <v>20</v>
      </c>
      <c r="N269" s="173"/>
      <c r="O269" s="173"/>
      <c r="P269" s="173"/>
    </row>
    <row r="270" spans="1:16" ht="18" customHeight="1">
      <c r="A270" s="199"/>
      <c r="B270" s="200"/>
      <c r="C270" s="28"/>
      <c r="D270" s="28"/>
      <c r="E270" s="180"/>
      <c r="F270" s="15" t="s">
        <v>10</v>
      </c>
      <c r="G270" s="180"/>
      <c r="H270" s="180"/>
      <c r="I270" s="15"/>
      <c r="J270" s="15"/>
      <c r="K270" s="174"/>
      <c r="L270" s="28" t="s">
        <v>17</v>
      </c>
      <c r="M270" s="203"/>
      <c r="N270" s="174"/>
      <c r="O270" s="174"/>
      <c r="P270" s="174"/>
    </row>
    <row r="271" spans="1:16" ht="18" customHeight="1">
      <c r="A271" s="191">
        <v>1</v>
      </c>
      <c r="B271" s="192"/>
      <c r="C271" s="59">
        <v>2</v>
      </c>
      <c r="D271" s="21">
        <v>3</v>
      </c>
      <c r="E271" s="21">
        <v>4</v>
      </c>
      <c r="F271" s="21">
        <v>5</v>
      </c>
      <c r="G271" s="21">
        <v>6</v>
      </c>
      <c r="H271" s="21">
        <v>7</v>
      </c>
      <c r="I271" s="21">
        <v>8</v>
      </c>
      <c r="J271" s="21">
        <v>9</v>
      </c>
      <c r="K271" s="21">
        <v>10</v>
      </c>
      <c r="L271" s="21">
        <v>11</v>
      </c>
      <c r="M271" s="21">
        <v>12</v>
      </c>
      <c r="N271" s="21">
        <v>13</v>
      </c>
      <c r="O271" s="21">
        <v>14</v>
      </c>
      <c r="P271" s="21">
        <v>15</v>
      </c>
    </row>
    <row r="272" spans="1:16" ht="18" customHeight="1">
      <c r="A272" s="95"/>
      <c r="B272" s="96"/>
      <c r="C272" s="38"/>
      <c r="D272" s="28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1:16" ht="28.5" customHeight="1">
      <c r="A273" s="60"/>
      <c r="B273" s="61">
        <v>1</v>
      </c>
      <c r="C273" s="80" t="s">
        <v>189</v>
      </c>
      <c r="D273" s="28" t="s">
        <v>26</v>
      </c>
      <c r="E273" s="132"/>
      <c r="F273" s="132"/>
      <c r="G273" s="132">
        <v>288748</v>
      </c>
      <c r="H273" s="132"/>
      <c r="I273" s="132"/>
      <c r="J273" s="132"/>
      <c r="K273" s="132">
        <v>9726.328</v>
      </c>
      <c r="L273" s="132"/>
      <c r="M273" s="132">
        <v>676.7</v>
      </c>
      <c r="N273" s="132"/>
      <c r="O273" s="132"/>
      <c r="P273" s="132">
        <f>SUM(E273:O273)</f>
        <v>299151.028</v>
      </c>
    </row>
    <row r="274" spans="1:16" ht="28.5" customHeight="1">
      <c r="A274" s="62"/>
      <c r="B274" s="63"/>
      <c r="C274" s="97" t="s">
        <v>108</v>
      </c>
      <c r="D274" s="28" t="s">
        <v>27</v>
      </c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>
        <f aca="true" t="shared" si="10" ref="P274:P285">SUM(E274:O274)</f>
        <v>0</v>
      </c>
    </row>
    <row r="275" spans="1:16" ht="28.5" customHeight="1">
      <c r="A275" s="60"/>
      <c r="B275" s="65"/>
      <c r="C275" s="97" t="s">
        <v>109</v>
      </c>
      <c r="D275" s="15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>
        <f t="shared" si="10"/>
        <v>0</v>
      </c>
    </row>
    <row r="276" spans="1:16" ht="28.5" customHeight="1">
      <c r="A276" s="60"/>
      <c r="B276" s="61">
        <v>2</v>
      </c>
      <c r="C276" s="28" t="s">
        <v>188</v>
      </c>
      <c r="D276" s="15" t="s">
        <v>54</v>
      </c>
      <c r="E276" s="132"/>
      <c r="F276" s="132"/>
      <c r="G276" s="132">
        <v>1514690.439</v>
      </c>
      <c r="H276" s="132"/>
      <c r="I276" s="132"/>
      <c r="J276" s="132"/>
      <c r="K276" s="132"/>
      <c r="L276" s="132"/>
      <c r="M276" s="132">
        <v>20526.82</v>
      </c>
      <c r="N276" s="132"/>
      <c r="O276" s="132"/>
      <c r="P276" s="132">
        <f t="shared" si="10"/>
        <v>1535217.259</v>
      </c>
    </row>
    <row r="277" spans="1:16" ht="28.5" customHeight="1">
      <c r="A277" s="60"/>
      <c r="B277" s="65"/>
      <c r="C277" s="28" t="s">
        <v>138</v>
      </c>
      <c r="D277" s="28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>
        <f t="shared" si="10"/>
        <v>0</v>
      </c>
    </row>
    <row r="278" spans="1:16" ht="28.5" customHeight="1">
      <c r="A278" s="60"/>
      <c r="B278" s="65"/>
      <c r="C278" s="28" t="s">
        <v>139</v>
      </c>
      <c r="D278" s="28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>
        <f t="shared" si="10"/>
        <v>0</v>
      </c>
    </row>
    <row r="279" spans="1:16" ht="28.5" customHeight="1">
      <c r="A279" s="60"/>
      <c r="B279" s="61">
        <v>3</v>
      </c>
      <c r="C279" s="28" t="s">
        <v>188</v>
      </c>
      <c r="D279" s="15" t="s">
        <v>54</v>
      </c>
      <c r="E279" s="132"/>
      <c r="F279" s="132"/>
      <c r="G279" s="132">
        <v>635987.722</v>
      </c>
      <c r="H279" s="132"/>
      <c r="I279" s="132"/>
      <c r="J279" s="132"/>
      <c r="K279" s="132"/>
      <c r="L279" s="132"/>
      <c r="M279" s="132">
        <v>27013.764</v>
      </c>
      <c r="N279" s="132"/>
      <c r="O279" s="132"/>
      <c r="P279" s="132">
        <f t="shared" si="10"/>
        <v>663001.4859999999</v>
      </c>
    </row>
    <row r="280" spans="1:16" s="58" customFormat="1" ht="28.5" customHeight="1">
      <c r="A280" s="60"/>
      <c r="B280" s="65"/>
      <c r="C280" s="28" t="s">
        <v>140</v>
      </c>
      <c r="D280" s="28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>
        <f t="shared" si="10"/>
        <v>0</v>
      </c>
    </row>
    <row r="281" spans="1:16" s="58" customFormat="1" ht="28.5" customHeight="1">
      <c r="A281" s="60"/>
      <c r="B281" s="65"/>
      <c r="C281" s="28" t="s">
        <v>139</v>
      </c>
      <c r="D281" s="28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>
        <f t="shared" si="10"/>
        <v>0</v>
      </c>
    </row>
    <row r="282" spans="1:16" s="58" customFormat="1" ht="18" customHeight="1">
      <c r="A282" s="60"/>
      <c r="B282" s="65"/>
      <c r="C282" s="38"/>
      <c r="D282" s="28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>
        <f t="shared" si="10"/>
        <v>0</v>
      </c>
    </row>
    <row r="283" spans="1:16" s="58" customFormat="1" ht="18" customHeight="1">
      <c r="A283" s="60"/>
      <c r="B283" s="65"/>
      <c r="C283" s="38"/>
      <c r="D283" s="28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>
        <f t="shared" si="10"/>
        <v>0</v>
      </c>
    </row>
    <row r="284" spans="1:16" s="32" customFormat="1" ht="18" customHeight="1">
      <c r="A284" s="60"/>
      <c r="B284" s="65"/>
      <c r="C284" s="38"/>
      <c r="D284" s="28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>
        <f t="shared" si="10"/>
        <v>0</v>
      </c>
    </row>
    <row r="285" spans="1:16" ht="24.75" customHeight="1">
      <c r="A285" s="60"/>
      <c r="B285" s="65"/>
      <c r="C285" s="38"/>
      <c r="D285" s="28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>
        <f t="shared" si="10"/>
        <v>0</v>
      </c>
    </row>
    <row r="286" spans="1:16" ht="24.75" customHeight="1">
      <c r="A286" s="60"/>
      <c r="B286" s="65"/>
      <c r="C286" s="38"/>
      <c r="D286" s="28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</row>
    <row r="287" spans="1:16" ht="24.75" customHeight="1">
      <c r="A287" s="60"/>
      <c r="B287" s="65"/>
      <c r="C287" s="38"/>
      <c r="D287" s="28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</row>
    <row r="288" spans="1:16" ht="24.75" customHeight="1">
      <c r="A288" s="60"/>
      <c r="B288" s="65"/>
      <c r="C288" s="38"/>
      <c r="D288" s="28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</row>
    <row r="289" spans="1:16" ht="24.75" customHeight="1">
      <c r="A289" s="60"/>
      <c r="B289" s="65"/>
      <c r="C289" s="28"/>
      <c r="D289" s="28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</row>
    <row r="290" spans="1:16" ht="24.75" customHeight="1">
      <c r="A290" s="60"/>
      <c r="B290" s="65"/>
      <c r="C290" s="28"/>
      <c r="D290" s="28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</row>
    <row r="291" spans="1:16" ht="24.75" customHeight="1">
      <c r="A291" s="60"/>
      <c r="B291" s="65"/>
      <c r="C291" s="28"/>
      <c r="D291" s="28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</row>
    <row r="292" spans="1:16" ht="24.75" customHeight="1">
      <c r="A292" s="60"/>
      <c r="B292" s="65"/>
      <c r="C292" s="28"/>
      <c r="D292" s="28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</row>
    <row r="293" spans="1:16" ht="24.75" customHeight="1">
      <c r="A293" s="60"/>
      <c r="B293" s="65"/>
      <c r="C293" s="28"/>
      <c r="D293" s="28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</row>
    <row r="294" spans="1:16" ht="24.75" customHeight="1">
      <c r="A294" s="60"/>
      <c r="B294" s="65"/>
      <c r="C294" s="28"/>
      <c r="D294" s="28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</row>
    <row r="295" spans="1:16" ht="24.75" customHeight="1">
      <c r="A295" s="60"/>
      <c r="B295" s="65"/>
      <c r="C295" s="28"/>
      <c r="D295" s="28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</row>
    <row r="296" spans="1:16" ht="24.75" customHeight="1">
      <c r="A296" s="60"/>
      <c r="B296" s="65"/>
      <c r="C296" s="28"/>
      <c r="D296" s="28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</row>
    <row r="297" spans="1:16" ht="24.75" customHeight="1">
      <c r="A297" s="66"/>
      <c r="B297" s="67"/>
      <c r="C297" s="30" t="s">
        <v>67</v>
      </c>
      <c r="D297" s="68"/>
      <c r="E297" s="134">
        <f>E273+E276+E279</f>
        <v>0</v>
      </c>
      <c r="F297" s="134">
        <f aca="true" t="shared" si="11" ref="F297:P297">F273+F276+F279</f>
        <v>0</v>
      </c>
      <c r="G297" s="134">
        <f t="shared" si="11"/>
        <v>2439426.161</v>
      </c>
      <c r="H297" s="134">
        <f t="shared" si="11"/>
        <v>0</v>
      </c>
      <c r="I297" s="134">
        <f t="shared" si="11"/>
        <v>0</v>
      </c>
      <c r="J297" s="134">
        <f t="shared" si="11"/>
        <v>0</v>
      </c>
      <c r="K297" s="134">
        <f t="shared" si="11"/>
        <v>9726.328</v>
      </c>
      <c r="L297" s="134">
        <f t="shared" si="11"/>
        <v>0</v>
      </c>
      <c r="M297" s="134">
        <f t="shared" si="11"/>
        <v>48217.284</v>
      </c>
      <c r="N297" s="134">
        <f t="shared" si="11"/>
        <v>0</v>
      </c>
      <c r="O297" s="134">
        <f t="shared" si="11"/>
        <v>0</v>
      </c>
      <c r="P297" s="134">
        <f t="shared" si="11"/>
        <v>2497369.773</v>
      </c>
    </row>
    <row r="298" ht="24.75" customHeight="1"/>
    <row r="299" spans="1:16" ht="24.75" customHeight="1">
      <c r="A299" s="193"/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</row>
    <row r="300" spans="1:16" ht="21" customHeight="1">
      <c r="A300" s="193"/>
      <c r="B300" s="194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</row>
    <row r="301" spans="1:16" ht="21" customHeight="1">
      <c r="A301" s="182">
        <v>26</v>
      </c>
      <c r="B301" s="183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</row>
    <row r="302" ht="5.25" customHeight="1"/>
    <row r="303" spans="1:16" ht="27.75" customHeight="1">
      <c r="A303" s="194" t="s">
        <v>69</v>
      </c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</row>
    <row r="304" spans="1:16" ht="21" customHeight="1">
      <c r="A304" s="49"/>
      <c r="B304" s="56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O304" s="205" t="s">
        <v>84</v>
      </c>
      <c r="P304" s="205"/>
    </row>
    <row r="305" spans="1:16" ht="21" customHeight="1">
      <c r="A305" s="204" t="s">
        <v>25</v>
      </c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</row>
    <row r="306" spans="1:16" s="58" customFormat="1" ht="21" customHeight="1">
      <c r="A306" s="195" t="s">
        <v>4</v>
      </c>
      <c r="B306" s="196"/>
      <c r="C306" s="36"/>
      <c r="D306" s="36"/>
      <c r="E306" s="201" t="s">
        <v>18</v>
      </c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</row>
    <row r="307" spans="1:16" s="58" customFormat="1" ht="21" customHeight="1">
      <c r="A307" s="197"/>
      <c r="B307" s="198"/>
      <c r="C307" s="179" t="s">
        <v>5</v>
      </c>
      <c r="D307" s="179" t="s">
        <v>6</v>
      </c>
      <c r="E307" s="178" t="s">
        <v>7</v>
      </c>
      <c r="F307" s="15" t="s">
        <v>8</v>
      </c>
      <c r="G307" s="178" t="s">
        <v>11</v>
      </c>
      <c r="H307" s="178" t="s">
        <v>12</v>
      </c>
      <c r="I307" s="15"/>
      <c r="J307" s="15"/>
      <c r="K307" s="172" t="s">
        <v>15</v>
      </c>
      <c r="L307" s="184" t="s">
        <v>19</v>
      </c>
      <c r="M307" s="186"/>
      <c r="N307" s="172" t="s">
        <v>21</v>
      </c>
      <c r="O307" s="172" t="s">
        <v>22</v>
      </c>
      <c r="P307" s="172" t="s">
        <v>23</v>
      </c>
    </row>
    <row r="308" spans="1:16" s="58" customFormat="1" ht="21" customHeight="1">
      <c r="A308" s="197"/>
      <c r="B308" s="198"/>
      <c r="C308" s="179"/>
      <c r="D308" s="179"/>
      <c r="E308" s="179"/>
      <c r="F308" s="15" t="s">
        <v>9</v>
      </c>
      <c r="G308" s="179"/>
      <c r="H308" s="179"/>
      <c r="I308" s="15" t="s">
        <v>13</v>
      </c>
      <c r="J308" s="15" t="s">
        <v>14</v>
      </c>
      <c r="K308" s="173"/>
      <c r="L308" s="15" t="s">
        <v>16</v>
      </c>
      <c r="M308" s="202" t="s">
        <v>20</v>
      </c>
      <c r="N308" s="173"/>
      <c r="O308" s="173"/>
      <c r="P308" s="173"/>
    </row>
    <row r="309" spans="1:16" s="58" customFormat="1" ht="21" customHeight="1">
      <c r="A309" s="199"/>
      <c r="B309" s="200"/>
      <c r="C309" s="28"/>
      <c r="D309" s="28"/>
      <c r="E309" s="180"/>
      <c r="F309" s="15" t="s">
        <v>10</v>
      </c>
      <c r="G309" s="180"/>
      <c r="H309" s="180"/>
      <c r="I309" s="15"/>
      <c r="J309" s="15"/>
      <c r="K309" s="174"/>
      <c r="L309" s="28" t="s">
        <v>17</v>
      </c>
      <c r="M309" s="203"/>
      <c r="N309" s="174"/>
      <c r="O309" s="174"/>
      <c r="P309" s="174"/>
    </row>
    <row r="310" spans="1:16" s="32" customFormat="1" ht="21" customHeight="1">
      <c r="A310" s="191">
        <v>1</v>
      </c>
      <c r="B310" s="192"/>
      <c r="C310" s="59">
        <v>2</v>
      </c>
      <c r="D310" s="21">
        <v>3</v>
      </c>
      <c r="E310" s="21">
        <v>4</v>
      </c>
      <c r="F310" s="21">
        <v>5</v>
      </c>
      <c r="G310" s="21">
        <v>6</v>
      </c>
      <c r="H310" s="21">
        <v>7</v>
      </c>
      <c r="I310" s="21">
        <v>8</v>
      </c>
      <c r="J310" s="21">
        <v>9</v>
      </c>
      <c r="K310" s="21">
        <v>10</v>
      </c>
      <c r="L310" s="21">
        <v>11</v>
      </c>
      <c r="M310" s="21">
        <v>12</v>
      </c>
      <c r="N310" s="21">
        <v>13</v>
      </c>
      <c r="O310" s="21">
        <v>14</v>
      </c>
      <c r="P310" s="21">
        <v>15</v>
      </c>
    </row>
    <row r="311" spans="1:16" ht="20.25" customHeight="1">
      <c r="A311" s="95"/>
      <c r="B311" s="96"/>
      <c r="C311" s="38"/>
      <c r="D311" s="28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1:16" ht="20.25" customHeight="1">
      <c r="A312" s="60"/>
      <c r="B312" s="65"/>
      <c r="C312" s="50"/>
      <c r="D312" s="28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</row>
    <row r="313" spans="1:16" ht="20.25" customHeight="1">
      <c r="A313" s="60"/>
      <c r="B313" s="78">
        <v>1</v>
      </c>
      <c r="C313" s="4" t="s">
        <v>68</v>
      </c>
      <c r="D313" s="28" t="s">
        <v>26</v>
      </c>
      <c r="E313" s="142">
        <v>10.791</v>
      </c>
      <c r="F313" s="142"/>
      <c r="G313" s="132">
        <v>1508.887</v>
      </c>
      <c r="H313" s="132"/>
      <c r="I313" s="132"/>
      <c r="J313" s="132"/>
      <c r="K313" s="132"/>
      <c r="L313" s="132"/>
      <c r="M313" s="132"/>
      <c r="N313" s="132"/>
      <c r="O313" s="132"/>
      <c r="P313" s="132">
        <f>SUM(E313:O313)</f>
        <v>1519.6779999999999</v>
      </c>
    </row>
    <row r="314" spans="1:16" ht="20.25" customHeight="1">
      <c r="A314" s="62"/>
      <c r="B314" s="63"/>
      <c r="C314" s="28" t="s">
        <v>69</v>
      </c>
      <c r="D314" s="28" t="s">
        <v>27</v>
      </c>
      <c r="E314" s="142"/>
      <c r="F314" s="14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</row>
    <row r="315" spans="1:16" ht="20.25" customHeight="1">
      <c r="A315" s="60"/>
      <c r="B315" s="65"/>
      <c r="C315" s="50"/>
      <c r="D315" s="28"/>
      <c r="E315" s="142"/>
      <c r="F315" s="14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</row>
    <row r="316" spans="1:16" ht="20.25" customHeight="1">
      <c r="A316" s="60"/>
      <c r="B316" s="65"/>
      <c r="C316" s="50"/>
      <c r="D316" s="28"/>
      <c r="E316" s="142"/>
      <c r="F316" s="14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</row>
    <row r="317" spans="1:16" ht="20.25" customHeight="1">
      <c r="A317" s="60"/>
      <c r="B317" s="65"/>
      <c r="C317" s="50"/>
      <c r="D317" s="60"/>
      <c r="E317" s="142"/>
      <c r="F317" s="14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</row>
    <row r="318" spans="1:16" ht="20.25" customHeight="1">
      <c r="A318" s="60"/>
      <c r="B318" s="65"/>
      <c r="C318" s="38"/>
      <c r="D318" s="28"/>
      <c r="E318" s="142"/>
      <c r="F318" s="14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</row>
    <row r="319" spans="1:16" ht="20.25" customHeight="1">
      <c r="A319" s="60"/>
      <c r="B319" s="65"/>
      <c r="C319" s="38"/>
      <c r="D319" s="28"/>
      <c r="E319" s="142"/>
      <c r="F319" s="14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</row>
    <row r="320" spans="1:16" ht="20.25" customHeight="1">
      <c r="A320" s="60"/>
      <c r="B320" s="65"/>
      <c r="C320" s="38"/>
      <c r="D320" s="28"/>
      <c r="E320" s="142"/>
      <c r="F320" s="14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</row>
    <row r="321" spans="1:16" ht="20.25" customHeight="1">
      <c r="A321" s="60"/>
      <c r="B321" s="65"/>
      <c r="C321" s="38"/>
      <c r="D321" s="28"/>
      <c r="E321" s="142"/>
      <c r="F321" s="14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</row>
    <row r="322" spans="1:16" ht="20.25" customHeight="1">
      <c r="A322" s="60"/>
      <c r="B322" s="65"/>
      <c r="C322" s="38"/>
      <c r="D322" s="28"/>
      <c r="E322" s="142"/>
      <c r="F322" s="14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</row>
    <row r="323" spans="1:16" ht="20.25" customHeight="1">
      <c r="A323" s="60"/>
      <c r="B323" s="65"/>
      <c r="C323" s="38"/>
      <c r="D323" s="28"/>
      <c r="E323" s="142"/>
      <c r="F323" s="14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</row>
    <row r="324" spans="1:16" ht="20.25" customHeight="1">
      <c r="A324" s="60"/>
      <c r="B324" s="65"/>
      <c r="C324" s="38"/>
      <c r="D324" s="28"/>
      <c r="E324" s="142"/>
      <c r="F324" s="14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</row>
    <row r="325" spans="1:16" ht="20.25" customHeight="1">
      <c r="A325" s="60"/>
      <c r="B325" s="65"/>
      <c r="C325" s="38"/>
      <c r="D325" s="28"/>
      <c r="E325" s="142"/>
      <c r="F325" s="14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</row>
    <row r="326" spans="1:16" ht="20.25" customHeight="1">
      <c r="A326" s="60"/>
      <c r="B326" s="65"/>
      <c r="C326" s="38"/>
      <c r="D326" s="28"/>
      <c r="E326" s="142"/>
      <c r="F326" s="14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</row>
    <row r="327" spans="1:16" ht="20.25" customHeight="1">
      <c r="A327" s="60"/>
      <c r="B327" s="65"/>
      <c r="C327" s="38"/>
      <c r="D327" s="28"/>
      <c r="E327" s="142"/>
      <c r="F327" s="14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</row>
    <row r="328" spans="1:16" ht="20.25" customHeight="1">
      <c r="A328" s="60"/>
      <c r="B328" s="65"/>
      <c r="C328" s="38"/>
      <c r="D328" s="28"/>
      <c r="E328" s="142"/>
      <c r="F328" s="14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</row>
    <row r="329" spans="1:16" ht="20.25" customHeight="1">
      <c r="A329" s="60"/>
      <c r="B329" s="65"/>
      <c r="C329" s="38"/>
      <c r="D329" s="28"/>
      <c r="E329" s="142"/>
      <c r="F329" s="14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</row>
    <row r="330" spans="1:16" ht="20.25" customHeight="1">
      <c r="A330" s="60"/>
      <c r="B330" s="65"/>
      <c r="C330" s="38"/>
      <c r="D330" s="28"/>
      <c r="E330" s="142"/>
      <c r="F330" s="14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</row>
    <row r="331" spans="1:16" ht="20.25" customHeight="1">
      <c r="A331" s="60"/>
      <c r="B331" s="65"/>
      <c r="C331" s="38"/>
      <c r="D331" s="28"/>
      <c r="E331" s="142"/>
      <c r="F331" s="14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</row>
    <row r="332" spans="1:16" ht="20.25" customHeight="1">
      <c r="A332" s="60"/>
      <c r="B332" s="65"/>
      <c r="C332" s="38"/>
      <c r="D332" s="28"/>
      <c r="E332" s="142"/>
      <c r="F332" s="14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</row>
    <row r="333" spans="1:16" ht="20.25" customHeight="1">
      <c r="A333" s="60"/>
      <c r="B333" s="65"/>
      <c r="C333" s="38"/>
      <c r="D333" s="28"/>
      <c r="E333" s="142"/>
      <c r="F333" s="14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</row>
    <row r="334" spans="1:16" ht="20.25" customHeight="1">
      <c r="A334" s="60"/>
      <c r="B334" s="65"/>
      <c r="C334" s="38"/>
      <c r="D334" s="28"/>
      <c r="E334" s="142"/>
      <c r="F334" s="14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</row>
    <row r="335" spans="1:16" ht="20.25" customHeight="1">
      <c r="A335" s="60"/>
      <c r="B335" s="65"/>
      <c r="C335" s="38"/>
      <c r="D335" s="28"/>
      <c r="E335" s="142"/>
      <c r="F335" s="14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</row>
    <row r="336" spans="1:16" ht="20.25" customHeight="1">
      <c r="A336" s="60"/>
      <c r="B336" s="65"/>
      <c r="C336" s="28"/>
      <c r="D336" s="28"/>
      <c r="E336" s="142"/>
      <c r="F336" s="14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</row>
    <row r="337" spans="1:16" ht="20.25" customHeight="1">
      <c r="A337" s="60"/>
      <c r="B337" s="65"/>
      <c r="C337" s="28"/>
      <c r="D337" s="28"/>
      <c r="E337" s="142"/>
      <c r="F337" s="14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</row>
    <row r="338" spans="1:16" ht="20.25" customHeight="1">
      <c r="A338" s="60"/>
      <c r="B338" s="65"/>
      <c r="C338" s="28"/>
      <c r="D338" s="28"/>
      <c r="E338" s="142"/>
      <c r="F338" s="14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</row>
    <row r="339" spans="1:16" ht="20.25" customHeight="1">
      <c r="A339" s="60"/>
      <c r="B339" s="65"/>
      <c r="C339" s="28"/>
      <c r="D339" s="28"/>
      <c r="E339" s="142"/>
      <c r="F339" s="14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</row>
    <row r="340" spans="1:16" ht="20.25" customHeight="1">
      <c r="A340" s="60"/>
      <c r="B340" s="65"/>
      <c r="C340" s="28"/>
      <c r="D340" s="28"/>
      <c r="E340" s="142"/>
      <c r="F340" s="14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</row>
    <row r="341" spans="1:16" ht="20.25" customHeight="1">
      <c r="A341" s="60"/>
      <c r="B341" s="65"/>
      <c r="C341" s="28"/>
      <c r="D341" s="28"/>
      <c r="E341" s="142"/>
      <c r="F341" s="14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</row>
    <row r="342" spans="1:16" ht="20.25" customHeight="1">
      <c r="A342" s="66"/>
      <c r="B342" s="67"/>
      <c r="C342" s="30" t="s">
        <v>67</v>
      </c>
      <c r="D342" s="68"/>
      <c r="E342" s="139">
        <f>E313</f>
        <v>10.791</v>
      </c>
      <c r="F342" s="152"/>
      <c r="G342" s="139">
        <f>G313</f>
        <v>1508.887</v>
      </c>
      <c r="H342" s="139"/>
      <c r="I342" s="139"/>
      <c r="J342" s="139"/>
      <c r="K342" s="139"/>
      <c r="L342" s="139"/>
      <c r="M342" s="139"/>
      <c r="N342" s="139"/>
      <c r="O342" s="139"/>
      <c r="P342" s="139">
        <f>P313</f>
        <v>1519.6779999999999</v>
      </c>
    </row>
    <row r="344" spans="1:16" ht="18" customHeight="1">
      <c r="A344" s="193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</row>
    <row r="347" spans="1:16" ht="20.25" customHeight="1">
      <c r="A347" s="193"/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</row>
    <row r="348" spans="1:16" ht="20.25" customHeight="1">
      <c r="A348" s="182">
        <v>28</v>
      </c>
      <c r="B348" s="183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</row>
    <row r="349" ht="11.25" customHeight="1"/>
    <row r="350" spans="1:16" ht="20.25" customHeight="1">
      <c r="A350" s="194" t="s">
        <v>136</v>
      </c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</row>
    <row r="351" spans="1:16" ht="20.25" customHeight="1">
      <c r="A351" s="49"/>
      <c r="B351" s="56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O351" s="205" t="s">
        <v>86</v>
      </c>
      <c r="P351" s="205"/>
    </row>
    <row r="352" spans="1:16" ht="20.25" customHeight="1">
      <c r="A352" s="204" t="s">
        <v>25</v>
      </c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</row>
    <row r="353" spans="1:16" s="58" customFormat="1" ht="20.25" customHeight="1">
      <c r="A353" s="195" t="s">
        <v>4</v>
      </c>
      <c r="B353" s="196"/>
      <c r="C353" s="36"/>
      <c r="D353" s="36"/>
      <c r="E353" s="201" t="s">
        <v>18</v>
      </c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</row>
    <row r="354" spans="1:16" s="58" customFormat="1" ht="20.25" customHeight="1">
      <c r="A354" s="197"/>
      <c r="B354" s="198"/>
      <c r="C354" s="179" t="s">
        <v>5</v>
      </c>
      <c r="D354" s="179" t="s">
        <v>6</v>
      </c>
      <c r="E354" s="178" t="s">
        <v>7</v>
      </c>
      <c r="F354" s="15" t="s">
        <v>8</v>
      </c>
      <c r="G354" s="178" t="s">
        <v>11</v>
      </c>
      <c r="H354" s="178" t="s">
        <v>12</v>
      </c>
      <c r="I354" s="15"/>
      <c r="J354" s="15"/>
      <c r="K354" s="172" t="s">
        <v>15</v>
      </c>
      <c r="L354" s="184" t="s">
        <v>19</v>
      </c>
      <c r="M354" s="186"/>
      <c r="N354" s="172" t="s">
        <v>21</v>
      </c>
      <c r="O354" s="172" t="s">
        <v>22</v>
      </c>
      <c r="P354" s="172" t="s">
        <v>23</v>
      </c>
    </row>
    <row r="355" spans="1:16" s="58" customFormat="1" ht="20.25" customHeight="1">
      <c r="A355" s="197"/>
      <c r="B355" s="198"/>
      <c r="C355" s="179"/>
      <c r="D355" s="179"/>
      <c r="E355" s="179"/>
      <c r="F355" s="15" t="s">
        <v>9</v>
      </c>
      <c r="G355" s="179"/>
      <c r="H355" s="179"/>
      <c r="I355" s="15" t="s">
        <v>13</v>
      </c>
      <c r="J355" s="15" t="s">
        <v>14</v>
      </c>
      <c r="K355" s="173"/>
      <c r="L355" s="15" t="s">
        <v>16</v>
      </c>
      <c r="M355" s="202" t="s">
        <v>20</v>
      </c>
      <c r="N355" s="173"/>
      <c r="O355" s="173"/>
      <c r="P355" s="173"/>
    </row>
    <row r="356" spans="1:16" s="58" customFormat="1" ht="20.25" customHeight="1">
      <c r="A356" s="199"/>
      <c r="B356" s="200"/>
      <c r="C356" s="28"/>
      <c r="D356" s="28"/>
      <c r="E356" s="180"/>
      <c r="F356" s="15" t="s">
        <v>10</v>
      </c>
      <c r="G356" s="180"/>
      <c r="H356" s="180"/>
      <c r="I356" s="15"/>
      <c r="J356" s="15"/>
      <c r="K356" s="174"/>
      <c r="L356" s="28" t="s">
        <v>17</v>
      </c>
      <c r="M356" s="203"/>
      <c r="N356" s="174"/>
      <c r="O356" s="174"/>
      <c r="P356" s="174"/>
    </row>
    <row r="357" spans="1:16" s="32" customFormat="1" ht="20.25" customHeight="1">
      <c r="A357" s="191">
        <v>1</v>
      </c>
      <c r="B357" s="192"/>
      <c r="C357" s="59">
        <v>2</v>
      </c>
      <c r="D357" s="21">
        <v>3</v>
      </c>
      <c r="E357" s="21">
        <v>4</v>
      </c>
      <c r="F357" s="21">
        <v>5</v>
      </c>
      <c r="G357" s="21">
        <v>6</v>
      </c>
      <c r="H357" s="21">
        <v>7</v>
      </c>
      <c r="I357" s="21">
        <v>8</v>
      </c>
      <c r="J357" s="21">
        <v>9</v>
      </c>
      <c r="K357" s="21">
        <v>10</v>
      </c>
      <c r="L357" s="21">
        <v>11</v>
      </c>
      <c r="M357" s="21">
        <v>12</v>
      </c>
      <c r="N357" s="21">
        <v>13</v>
      </c>
      <c r="O357" s="21">
        <v>14</v>
      </c>
      <c r="P357" s="21">
        <v>15</v>
      </c>
    </row>
    <row r="358" spans="1:16" ht="20.25" customHeight="1">
      <c r="A358" s="95"/>
      <c r="B358" s="96"/>
      <c r="C358" s="38"/>
      <c r="D358" s="28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1:16" ht="20.25" customHeight="1">
      <c r="A359" s="60"/>
      <c r="B359" s="65"/>
      <c r="C359" s="50"/>
      <c r="D359" s="28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</row>
    <row r="360" spans="1:16" ht="20.25" customHeight="1">
      <c r="A360" s="60"/>
      <c r="B360" s="78">
        <v>1</v>
      </c>
      <c r="C360" s="4" t="s">
        <v>83</v>
      </c>
      <c r="D360" s="28" t="s">
        <v>159</v>
      </c>
      <c r="E360" s="142">
        <v>104.584</v>
      </c>
      <c r="F360" s="142"/>
      <c r="G360" s="132">
        <v>11.42</v>
      </c>
      <c r="H360" s="132"/>
      <c r="I360" s="132"/>
      <c r="J360" s="132"/>
      <c r="K360" s="132"/>
      <c r="L360" s="132"/>
      <c r="M360" s="132"/>
      <c r="N360" s="132"/>
      <c r="O360" s="132"/>
      <c r="P360" s="132">
        <f>SUM(E360:O360)</f>
        <v>116.004</v>
      </c>
    </row>
    <row r="361" spans="1:16" ht="20.25" customHeight="1">
      <c r="A361" s="62"/>
      <c r="B361" s="63"/>
      <c r="C361" s="28"/>
      <c r="D361" s="28" t="s">
        <v>160</v>
      </c>
      <c r="E361" s="142"/>
      <c r="F361" s="14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</row>
    <row r="362" spans="1:16" ht="20.25" customHeight="1">
      <c r="A362" s="60"/>
      <c r="B362" s="65"/>
      <c r="C362" s="50"/>
      <c r="D362" s="28"/>
      <c r="E362" s="142"/>
      <c r="F362" s="14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</row>
    <row r="363" spans="1:16" ht="20.25" customHeight="1">
      <c r="A363" s="60"/>
      <c r="B363" s="65"/>
      <c r="C363" s="50"/>
      <c r="D363" s="28"/>
      <c r="E363" s="142"/>
      <c r="F363" s="14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</row>
    <row r="364" spans="1:16" ht="20.25" customHeight="1">
      <c r="A364" s="60"/>
      <c r="B364" s="65"/>
      <c r="C364" s="50"/>
      <c r="D364" s="60"/>
      <c r="E364" s="142"/>
      <c r="F364" s="14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</row>
    <row r="365" spans="1:16" ht="20.25" customHeight="1">
      <c r="A365" s="60"/>
      <c r="B365" s="65"/>
      <c r="C365" s="38"/>
      <c r="D365" s="28"/>
      <c r="E365" s="142"/>
      <c r="F365" s="14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</row>
    <row r="366" spans="1:16" ht="20.25" customHeight="1">
      <c r="A366" s="60"/>
      <c r="B366" s="65"/>
      <c r="C366" s="38"/>
      <c r="D366" s="28"/>
      <c r="E366" s="142"/>
      <c r="F366" s="14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</row>
    <row r="367" spans="1:16" ht="20.25" customHeight="1">
      <c r="A367" s="60"/>
      <c r="B367" s="65"/>
      <c r="C367" s="38"/>
      <c r="D367" s="28"/>
      <c r="E367" s="142"/>
      <c r="F367" s="14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</row>
    <row r="368" spans="1:16" ht="20.25" customHeight="1">
      <c r="A368" s="60"/>
      <c r="B368" s="65"/>
      <c r="C368" s="38"/>
      <c r="D368" s="28"/>
      <c r="E368" s="142"/>
      <c r="F368" s="14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</row>
    <row r="369" spans="1:16" ht="20.25" customHeight="1">
      <c r="A369" s="60"/>
      <c r="B369" s="65"/>
      <c r="C369" s="38"/>
      <c r="D369" s="28"/>
      <c r="E369" s="142"/>
      <c r="F369" s="14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</row>
    <row r="370" spans="1:16" ht="20.25" customHeight="1">
      <c r="A370" s="60"/>
      <c r="B370" s="65"/>
      <c r="C370" s="38"/>
      <c r="D370" s="28"/>
      <c r="E370" s="142"/>
      <c r="F370" s="14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</row>
    <row r="371" spans="1:16" ht="20.25" customHeight="1">
      <c r="A371" s="60"/>
      <c r="B371" s="65"/>
      <c r="C371" s="38"/>
      <c r="D371" s="28"/>
      <c r="E371" s="142"/>
      <c r="F371" s="14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</row>
    <row r="372" spans="1:16" ht="20.25" customHeight="1">
      <c r="A372" s="60"/>
      <c r="B372" s="65"/>
      <c r="C372" s="38"/>
      <c r="D372" s="28"/>
      <c r="E372" s="142"/>
      <c r="F372" s="14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</row>
    <row r="373" spans="1:16" ht="20.25" customHeight="1">
      <c r="A373" s="60"/>
      <c r="B373" s="65"/>
      <c r="C373" s="38"/>
      <c r="D373" s="28"/>
      <c r="E373" s="142"/>
      <c r="F373" s="14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</row>
    <row r="374" spans="1:16" ht="20.25" customHeight="1">
      <c r="A374" s="60"/>
      <c r="B374" s="65"/>
      <c r="C374" s="38"/>
      <c r="D374" s="28"/>
      <c r="E374" s="142"/>
      <c r="F374" s="14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</row>
    <row r="375" spans="1:16" ht="20.25" customHeight="1">
      <c r="A375" s="60"/>
      <c r="B375" s="65"/>
      <c r="C375" s="38"/>
      <c r="D375" s="28"/>
      <c r="E375" s="142"/>
      <c r="F375" s="14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</row>
    <row r="376" spans="1:16" ht="20.25" customHeight="1">
      <c r="A376" s="60"/>
      <c r="B376" s="65"/>
      <c r="C376" s="38"/>
      <c r="D376" s="28"/>
      <c r="E376" s="142"/>
      <c r="F376" s="14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</row>
    <row r="377" spans="1:16" ht="20.25" customHeight="1">
      <c r="A377" s="60"/>
      <c r="B377" s="65"/>
      <c r="C377" s="38"/>
      <c r="D377" s="28"/>
      <c r="E377" s="142"/>
      <c r="F377" s="14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</row>
    <row r="378" spans="1:16" ht="20.25" customHeight="1">
      <c r="A378" s="60"/>
      <c r="B378" s="65"/>
      <c r="C378" s="38"/>
      <c r="D378" s="28"/>
      <c r="E378" s="142"/>
      <c r="F378" s="14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</row>
    <row r="379" spans="1:16" ht="20.25" customHeight="1">
      <c r="A379" s="60"/>
      <c r="B379" s="65"/>
      <c r="C379" s="38"/>
      <c r="D379" s="28"/>
      <c r="E379" s="142"/>
      <c r="F379" s="14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</row>
    <row r="380" spans="1:16" ht="20.25" customHeight="1">
      <c r="A380" s="60"/>
      <c r="B380" s="65"/>
      <c r="C380" s="38"/>
      <c r="D380" s="28"/>
      <c r="E380" s="142"/>
      <c r="F380" s="14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</row>
    <row r="381" spans="1:16" ht="20.25" customHeight="1">
      <c r="A381" s="60"/>
      <c r="B381" s="65"/>
      <c r="C381" s="38"/>
      <c r="D381" s="28"/>
      <c r="E381" s="142"/>
      <c r="F381" s="14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</row>
    <row r="382" spans="1:16" ht="20.25" customHeight="1">
      <c r="A382" s="60"/>
      <c r="B382" s="65"/>
      <c r="C382" s="38"/>
      <c r="D382" s="28"/>
      <c r="E382" s="142"/>
      <c r="F382" s="14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</row>
    <row r="383" spans="1:16" ht="20.25" customHeight="1">
      <c r="A383" s="60"/>
      <c r="B383" s="65"/>
      <c r="C383" s="28"/>
      <c r="D383" s="28"/>
      <c r="E383" s="142"/>
      <c r="F383" s="14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</row>
    <row r="384" spans="1:16" ht="20.25" customHeight="1">
      <c r="A384" s="60"/>
      <c r="B384" s="65"/>
      <c r="C384" s="28"/>
      <c r="D384" s="28"/>
      <c r="E384" s="142"/>
      <c r="F384" s="14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</row>
    <row r="385" spans="1:16" ht="20.25" customHeight="1">
      <c r="A385" s="60"/>
      <c r="B385" s="65"/>
      <c r="C385" s="28"/>
      <c r="D385" s="28"/>
      <c r="E385" s="142"/>
      <c r="F385" s="14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</row>
    <row r="386" spans="1:16" ht="20.25" customHeight="1">
      <c r="A386" s="60"/>
      <c r="B386" s="65"/>
      <c r="C386" s="28"/>
      <c r="D386" s="28"/>
      <c r="E386" s="142"/>
      <c r="F386" s="14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</row>
    <row r="387" spans="1:16" ht="20.25" customHeight="1">
      <c r="A387" s="60"/>
      <c r="B387" s="65"/>
      <c r="C387" s="28"/>
      <c r="D387" s="28"/>
      <c r="E387" s="142"/>
      <c r="F387" s="14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</row>
    <row r="388" spans="1:16" ht="20.25" customHeight="1">
      <c r="A388" s="60"/>
      <c r="B388" s="65"/>
      <c r="C388" s="28"/>
      <c r="D388" s="28"/>
      <c r="E388" s="142"/>
      <c r="F388" s="14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</row>
    <row r="389" spans="1:16" ht="24.75" customHeight="1">
      <c r="A389" s="66"/>
      <c r="B389" s="67"/>
      <c r="C389" s="30" t="s">
        <v>67</v>
      </c>
      <c r="D389" s="68"/>
      <c r="E389" s="139">
        <f>E360</f>
        <v>104.584</v>
      </c>
      <c r="F389" s="152"/>
      <c r="G389" s="139">
        <f>G360</f>
        <v>11.42</v>
      </c>
      <c r="H389" s="139"/>
      <c r="I389" s="139"/>
      <c r="J389" s="139"/>
      <c r="K389" s="139"/>
      <c r="L389" s="139"/>
      <c r="M389" s="139"/>
      <c r="N389" s="139"/>
      <c r="O389" s="139"/>
      <c r="P389" s="139">
        <f>P360</f>
        <v>116.004</v>
      </c>
    </row>
    <row r="391" spans="1:16" ht="18" customHeight="1">
      <c r="A391" s="193"/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</row>
    <row r="393" ht="20.25" customHeight="1"/>
    <row r="394" spans="1:16" ht="26.25" customHeight="1">
      <c r="A394" s="193"/>
      <c r="B394" s="193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</row>
    <row r="396" spans="1:16" ht="19.5" customHeight="1">
      <c r="A396" s="193" t="s">
        <v>81</v>
      </c>
      <c r="B396" s="194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</row>
    <row r="397" spans="1:16" ht="19.5" customHeight="1">
      <c r="A397" s="182">
        <v>30</v>
      </c>
      <c r="B397" s="183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</row>
    <row r="398" ht="6" customHeight="1"/>
    <row r="399" spans="1:16" ht="20.25" customHeight="1">
      <c r="A399" s="194" t="s">
        <v>85</v>
      </c>
      <c r="B399" s="194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</row>
    <row r="400" spans="1:16" ht="19.5" customHeight="1">
      <c r="A400" s="49"/>
      <c r="B400" s="56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</row>
    <row r="401" spans="15:16" ht="19.5" customHeight="1">
      <c r="O401" s="205" t="s">
        <v>124</v>
      </c>
      <c r="P401" s="205"/>
    </row>
    <row r="402" spans="1:16" s="58" customFormat="1" ht="19.5" customHeight="1">
      <c r="A402" s="204" t="s">
        <v>25</v>
      </c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</row>
    <row r="403" spans="1:16" s="58" customFormat="1" ht="19.5" customHeight="1">
      <c r="A403" s="195" t="s">
        <v>4</v>
      </c>
      <c r="B403" s="196"/>
      <c r="C403" s="36"/>
      <c r="D403" s="36"/>
      <c r="E403" s="201" t="s">
        <v>18</v>
      </c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</row>
    <row r="404" spans="1:16" s="58" customFormat="1" ht="19.5" customHeight="1">
      <c r="A404" s="197"/>
      <c r="B404" s="198"/>
      <c r="C404" s="179" t="s">
        <v>5</v>
      </c>
      <c r="D404" s="179" t="s">
        <v>6</v>
      </c>
      <c r="E404" s="178" t="s">
        <v>7</v>
      </c>
      <c r="F404" s="15" t="s">
        <v>8</v>
      </c>
      <c r="G404" s="178" t="s">
        <v>11</v>
      </c>
      <c r="H404" s="178" t="s">
        <v>12</v>
      </c>
      <c r="I404" s="15"/>
      <c r="J404" s="15"/>
      <c r="K404" s="172" t="s">
        <v>15</v>
      </c>
      <c r="L404" s="184" t="s">
        <v>19</v>
      </c>
      <c r="M404" s="186"/>
      <c r="N404" s="172" t="s">
        <v>21</v>
      </c>
      <c r="O404" s="172" t="s">
        <v>22</v>
      </c>
      <c r="P404" s="172" t="s">
        <v>23</v>
      </c>
    </row>
    <row r="405" spans="1:16" s="58" customFormat="1" ht="19.5" customHeight="1">
      <c r="A405" s="197"/>
      <c r="B405" s="198"/>
      <c r="C405" s="179"/>
      <c r="D405" s="179"/>
      <c r="E405" s="179"/>
      <c r="F405" s="15" t="s">
        <v>9</v>
      </c>
      <c r="G405" s="179"/>
      <c r="H405" s="179"/>
      <c r="I405" s="15" t="s">
        <v>13</v>
      </c>
      <c r="J405" s="15" t="s">
        <v>14</v>
      </c>
      <c r="K405" s="173"/>
      <c r="L405" s="15" t="s">
        <v>16</v>
      </c>
      <c r="M405" s="202" t="s">
        <v>20</v>
      </c>
      <c r="N405" s="173"/>
      <c r="O405" s="173"/>
      <c r="P405" s="173"/>
    </row>
    <row r="406" spans="1:16" s="32" customFormat="1" ht="19.5" customHeight="1">
      <c r="A406" s="199"/>
      <c r="B406" s="200"/>
      <c r="C406" s="28"/>
      <c r="D406" s="28"/>
      <c r="E406" s="180"/>
      <c r="F406" s="15" t="s">
        <v>10</v>
      </c>
      <c r="G406" s="180"/>
      <c r="H406" s="180"/>
      <c r="I406" s="15"/>
      <c r="J406" s="15"/>
      <c r="K406" s="174"/>
      <c r="L406" s="28" t="s">
        <v>17</v>
      </c>
      <c r="M406" s="203"/>
      <c r="N406" s="174"/>
      <c r="O406" s="174"/>
      <c r="P406" s="174"/>
    </row>
    <row r="407" spans="1:16" ht="19.5" customHeight="1">
      <c r="A407" s="191">
        <v>1</v>
      </c>
      <c r="B407" s="192"/>
      <c r="C407" s="59">
        <v>2</v>
      </c>
      <c r="D407" s="21">
        <v>3</v>
      </c>
      <c r="E407" s="21">
        <v>4</v>
      </c>
      <c r="F407" s="21">
        <v>5</v>
      </c>
      <c r="G407" s="21">
        <v>6</v>
      </c>
      <c r="H407" s="21">
        <v>7</v>
      </c>
      <c r="I407" s="21">
        <v>8</v>
      </c>
      <c r="J407" s="21">
        <v>9</v>
      </c>
      <c r="K407" s="21">
        <v>10</v>
      </c>
      <c r="L407" s="21">
        <v>11</v>
      </c>
      <c r="M407" s="21">
        <v>12</v>
      </c>
      <c r="N407" s="21">
        <v>13</v>
      </c>
      <c r="O407" s="21">
        <v>14</v>
      </c>
      <c r="P407" s="21">
        <v>15</v>
      </c>
    </row>
    <row r="408" spans="1:16" ht="19.5" customHeight="1">
      <c r="A408" s="95"/>
      <c r="B408" s="96"/>
      <c r="C408" s="38"/>
      <c r="D408" s="28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1:16" ht="19.5" customHeight="1">
      <c r="A409" s="60"/>
      <c r="B409" s="65"/>
      <c r="C409" s="50"/>
      <c r="D409" s="28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</row>
    <row r="410" spans="1:16" ht="19.5" customHeight="1">
      <c r="A410" s="60"/>
      <c r="B410" s="78">
        <v>1</v>
      </c>
      <c r="C410" s="4" t="s">
        <v>85</v>
      </c>
      <c r="D410" s="28" t="s">
        <v>85</v>
      </c>
      <c r="E410" s="132">
        <v>1234.202</v>
      </c>
      <c r="F410" s="132"/>
      <c r="G410" s="132">
        <v>32736.33</v>
      </c>
      <c r="H410" s="132"/>
      <c r="I410" s="132">
        <v>14881.713</v>
      </c>
      <c r="J410" s="132">
        <v>37</v>
      </c>
      <c r="K410" s="132"/>
      <c r="L410" s="132"/>
      <c r="M410" s="132"/>
      <c r="N410" s="132"/>
      <c r="O410" s="132"/>
      <c r="P410" s="132">
        <f>SUM(E410:O410)</f>
        <v>48889.244999999995</v>
      </c>
    </row>
    <row r="411" spans="1:16" ht="19.5" customHeight="1">
      <c r="A411" s="62"/>
      <c r="B411" s="63"/>
      <c r="C411" s="28"/>
      <c r="D411" s="80" t="s">
        <v>220</v>
      </c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</row>
    <row r="412" spans="1:16" ht="19.5" customHeight="1">
      <c r="A412" s="60"/>
      <c r="B412" s="65"/>
      <c r="C412" s="50"/>
      <c r="D412" s="80" t="s">
        <v>161</v>
      </c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</row>
    <row r="413" spans="1:16" ht="19.5" customHeight="1">
      <c r="A413" s="60"/>
      <c r="B413" s="65"/>
      <c r="C413" s="50"/>
      <c r="D413" s="15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</row>
    <row r="414" spans="1:16" ht="19.5" customHeight="1">
      <c r="A414" s="60"/>
      <c r="B414" s="65"/>
      <c r="C414" s="50"/>
      <c r="D414" s="60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</row>
    <row r="415" spans="1:16" ht="19.5" customHeight="1">
      <c r="A415" s="60"/>
      <c r="B415" s="65"/>
      <c r="C415" s="38"/>
      <c r="D415" s="28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</row>
    <row r="416" spans="1:16" ht="19.5" customHeight="1">
      <c r="A416" s="60"/>
      <c r="B416" s="65"/>
      <c r="C416" s="38"/>
      <c r="D416" s="28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</row>
    <row r="417" spans="1:16" ht="19.5" customHeight="1">
      <c r="A417" s="60"/>
      <c r="B417" s="65"/>
      <c r="C417" s="38"/>
      <c r="D417" s="28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</row>
    <row r="418" spans="1:16" ht="19.5" customHeight="1">
      <c r="A418" s="60"/>
      <c r="B418" s="65"/>
      <c r="C418" s="38"/>
      <c r="D418" s="28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</row>
    <row r="419" spans="1:16" ht="19.5" customHeight="1">
      <c r="A419" s="60"/>
      <c r="B419" s="65"/>
      <c r="C419" s="38"/>
      <c r="D419" s="28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</row>
    <row r="420" spans="1:16" ht="19.5" customHeight="1">
      <c r="A420" s="60"/>
      <c r="B420" s="65"/>
      <c r="C420" s="38"/>
      <c r="D420" s="28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</row>
    <row r="421" spans="1:16" ht="19.5" customHeight="1">
      <c r="A421" s="60"/>
      <c r="B421" s="65"/>
      <c r="C421" s="38"/>
      <c r="D421" s="28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</row>
    <row r="422" spans="1:16" ht="19.5" customHeight="1">
      <c r="A422" s="60"/>
      <c r="B422" s="65"/>
      <c r="C422" s="38"/>
      <c r="D422" s="28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</row>
    <row r="423" spans="1:16" ht="19.5" customHeight="1">
      <c r="A423" s="60"/>
      <c r="B423" s="65"/>
      <c r="C423" s="38"/>
      <c r="D423" s="28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</row>
    <row r="424" spans="1:16" ht="19.5" customHeight="1">
      <c r="A424" s="60"/>
      <c r="B424" s="65"/>
      <c r="C424" s="38"/>
      <c r="D424" s="28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</row>
    <row r="425" spans="1:16" ht="19.5" customHeight="1">
      <c r="A425" s="60"/>
      <c r="B425" s="65"/>
      <c r="C425" s="38"/>
      <c r="D425" s="28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</row>
    <row r="426" spans="1:16" ht="19.5" customHeight="1">
      <c r="A426" s="60"/>
      <c r="B426" s="65"/>
      <c r="C426" s="38"/>
      <c r="D426" s="28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</row>
    <row r="427" spans="1:16" ht="19.5" customHeight="1">
      <c r="A427" s="60"/>
      <c r="B427" s="65"/>
      <c r="C427" s="38"/>
      <c r="D427" s="28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</row>
    <row r="428" spans="1:16" ht="19.5" customHeight="1">
      <c r="A428" s="60"/>
      <c r="B428" s="65"/>
      <c r="C428" s="28"/>
      <c r="D428" s="28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</row>
    <row r="429" spans="1:16" ht="19.5" customHeight="1">
      <c r="A429" s="60"/>
      <c r="B429" s="65"/>
      <c r="C429" s="28"/>
      <c r="D429" s="28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</row>
    <row r="430" spans="1:16" ht="19.5" customHeight="1">
      <c r="A430" s="60"/>
      <c r="B430" s="65"/>
      <c r="C430" s="28"/>
      <c r="D430" s="28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</row>
    <row r="431" spans="1:16" ht="19.5" customHeight="1">
      <c r="A431" s="60"/>
      <c r="B431" s="65"/>
      <c r="C431" s="28"/>
      <c r="D431" s="28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</row>
    <row r="432" spans="1:16" ht="19.5" customHeight="1">
      <c r="A432" s="60"/>
      <c r="B432" s="65"/>
      <c r="C432" s="28"/>
      <c r="D432" s="28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</row>
    <row r="433" spans="1:16" ht="19.5" customHeight="1">
      <c r="A433" s="60"/>
      <c r="B433" s="65"/>
      <c r="C433" s="28"/>
      <c r="D433" s="28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</row>
    <row r="434" spans="1:16" ht="19.5" customHeight="1">
      <c r="A434" s="60"/>
      <c r="B434" s="65"/>
      <c r="C434" s="28"/>
      <c r="D434" s="28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</row>
    <row r="435" spans="1:16" ht="19.5" customHeight="1">
      <c r="A435" s="60"/>
      <c r="B435" s="65"/>
      <c r="C435" s="28"/>
      <c r="D435" s="28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</row>
    <row r="436" spans="1:16" ht="19.5" customHeight="1">
      <c r="A436" s="60"/>
      <c r="B436" s="65"/>
      <c r="C436" s="28"/>
      <c r="D436" s="28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</row>
    <row r="437" spans="1:16" ht="19.5" customHeight="1">
      <c r="A437" s="60"/>
      <c r="B437" s="65"/>
      <c r="C437" s="28"/>
      <c r="D437" s="28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</row>
    <row r="438" spans="1:16" ht="19.5" customHeight="1">
      <c r="A438" s="60"/>
      <c r="B438" s="65"/>
      <c r="C438" s="28"/>
      <c r="D438" s="28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</row>
    <row r="439" spans="1:16" ht="19.5" customHeight="1">
      <c r="A439" s="60"/>
      <c r="B439" s="65"/>
      <c r="C439" s="28"/>
      <c r="D439" s="28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</row>
    <row r="440" spans="1:16" ht="19.5" customHeight="1">
      <c r="A440" s="66"/>
      <c r="B440" s="67"/>
      <c r="C440" s="30" t="s">
        <v>67</v>
      </c>
      <c r="D440" s="68"/>
      <c r="E440" s="134">
        <f>E410</f>
        <v>1234.202</v>
      </c>
      <c r="F440" s="134">
        <f>F410</f>
        <v>0</v>
      </c>
      <c r="G440" s="134">
        <f>G410</f>
        <v>32736.33</v>
      </c>
      <c r="H440" s="134">
        <f aca="true" t="shared" si="12" ref="H440:P440">H410</f>
        <v>0</v>
      </c>
      <c r="I440" s="134">
        <f t="shared" si="12"/>
        <v>14881.713</v>
      </c>
      <c r="J440" s="134">
        <f t="shared" si="12"/>
        <v>37</v>
      </c>
      <c r="K440" s="134">
        <f t="shared" si="12"/>
        <v>0</v>
      </c>
      <c r="L440" s="134">
        <f t="shared" si="12"/>
        <v>0</v>
      </c>
      <c r="M440" s="134">
        <f t="shared" si="12"/>
        <v>0</v>
      </c>
      <c r="N440" s="134">
        <f t="shared" si="12"/>
        <v>0</v>
      </c>
      <c r="O440" s="134">
        <f t="shared" si="12"/>
        <v>0</v>
      </c>
      <c r="P440" s="134">
        <f t="shared" si="12"/>
        <v>48889.244999999995</v>
      </c>
    </row>
    <row r="441" spans="1:16" ht="16.5" customHeight="1">
      <c r="A441" s="112"/>
      <c r="B441" s="113"/>
      <c r="C441" s="70"/>
      <c r="D441" s="50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1:16" ht="16.5" customHeight="1">
      <c r="A442" s="193" t="s">
        <v>81</v>
      </c>
      <c r="B442" s="194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</row>
    <row r="443" spans="1:16" ht="16.5" customHeight="1">
      <c r="A443" s="112"/>
      <c r="B443" s="113"/>
      <c r="C443" s="70"/>
      <c r="D443" s="50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1:16" ht="15.75" customHeight="1">
      <c r="A444" s="112"/>
      <c r="B444" s="113"/>
      <c r="C444" s="70"/>
      <c r="D444" s="50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ht="15.75" customHeight="1"/>
    <row r="446" ht="15.75" customHeight="1"/>
    <row r="448" ht="24.75" customHeight="1"/>
    <row r="449" spans="1:16" ht="18" customHeight="1">
      <c r="A449" s="193"/>
      <c r="B449" s="193"/>
      <c r="C449" s="193"/>
      <c r="D449" s="193"/>
      <c r="E449" s="193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</row>
    <row r="450" spans="1:16" ht="18" customHeight="1">
      <c r="A450" s="182">
        <v>32</v>
      </c>
      <c r="B450" s="183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</row>
    <row r="451" spans="1:16" ht="2.25" customHeight="1">
      <c r="A451" s="32"/>
      <c r="B451" s="94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</row>
    <row r="452" spans="1:16" ht="24.75" customHeight="1">
      <c r="A452" s="194" t="s">
        <v>122</v>
      </c>
      <c r="B452" s="194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</row>
    <row r="453" spans="1:16" ht="18" customHeight="1">
      <c r="A453" s="49"/>
      <c r="B453" s="56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</row>
    <row r="454" ht="18" customHeight="1">
      <c r="P454" s="57" t="s">
        <v>134</v>
      </c>
    </row>
    <row r="455" spans="1:16" ht="18" customHeight="1">
      <c r="A455" s="204" t="s">
        <v>25</v>
      </c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</row>
    <row r="456" spans="1:16" ht="18" customHeight="1">
      <c r="A456" s="195" t="s">
        <v>4</v>
      </c>
      <c r="B456" s="196"/>
      <c r="C456" s="36"/>
      <c r="D456" s="36"/>
      <c r="E456" s="201" t="s">
        <v>18</v>
      </c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</row>
    <row r="457" spans="1:16" ht="18" customHeight="1">
      <c r="A457" s="197"/>
      <c r="B457" s="198"/>
      <c r="C457" s="179" t="s">
        <v>5</v>
      </c>
      <c r="D457" s="179" t="s">
        <v>6</v>
      </c>
      <c r="E457" s="178" t="s">
        <v>7</v>
      </c>
      <c r="F457" s="15" t="s">
        <v>8</v>
      </c>
      <c r="G457" s="178" t="s">
        <v>11</v>
      </c>
      <c r="H457" s="178" t="s">
        <v>12</v>
      </c>
      <c r="I457" s="15"/>
      <c r="J457" s="15"/>
      <c r="K457" s="172" t="s">
        <v>15</v>
      </c>
      <c r="L457" s="184" t="s">
        <v>19</v>
      </c>
      <c r="M457" s="186"/>
      <c r="N457" s="172" t="s">
        <v>21</v>
      </c>
      <c r="O457" s="172" t="s">
        <v>22</v>
      </c>
      <c r="P457" s="172" t="s">
        <v>23</v>
      </c>
    </row>
    <row r="458" spans="1:16" ht="18" customHeight="1">
      <c r="A458" s="197"/>
      <c r="B458" s="198"/>
      <c r="C458" s="179"/>
      <c r="D458" s="179"/>
      <c r="E458" s="179"/>
      <c r="F458" s="15" t="s">
        <v>9</v>
      </c>
      <c r="G458" s="179"/>
      <c r="H458" s="179"/>
      <c r="I458" s="15" t="s">
        <v>13</v>
      </c>
      <c r="J458" s="15" t="s">
        <v>14</v>
      </c>
      <c r="K458" s="173"/>
      <c r="L458" s="15" t="s">
        <v>16</v>
      </c>
      <c r="M458" s="202" t="s">
        <v>20</v>
      </c>
      <c r="N458" s="173"/>
      <c r="O458" s="173"/>
      <c r="P458" s="173"/>
    </row>
    <row r="459" spans="1:16" ht="18" customHeight="1">
      <c r="A459" s="199"/>
      <c r="B459" s="200"/>
      <c r="C459" s="28"/>
      <c r="D459" s="28"/>
      <c r="E459" s="180"/>
      <c r="F459" s="15" t="s">
        <v>10</v>
      </c>
      <c r="G459" s="180"/>
      <c r="H459" s="180"/>
      <c r="I459" s="15"/>
      <c r="J459" s="15"/>
      <c r="K459" s="174"/>
      <c r="L459" s="28" t="s">
        <v>17</v>
      </c>
      <c r="M459" s="203"/>
      <c r="N459" s="174"/>
      <c r="O459" s="174"/>
      <c r="P459" s="174"/>
    </row>
    <row r="460" spans="1:16" ht="18" customHeight="1">
      <c r="A460" s="191">
        <v>1</v>
      </c>
      <c r="B460" s="192"/>
      <c r="C460" s="59">
        <v>2</v>
      </c>
      <c r="D460" s="21">
        <v>3</v>
      </c>
      <c r="E460" s="21">
        <v>4</v>
      </c>
      <c r="F460" s="21">
        <v>5</v>
      </c>
      <c r="G460" s="21">
        <v>6</v>
      </c>
      <c r="H460" s="21">
        <v>7</v>
      </c>
      <c r="I460" s="21">
        <v>8</v>
      </c>
      <c r="J460" s="21">
        <v>9</v>
      </c>
      <c r="K460" s="21">
        <v>10</v>
      </c>
      <c r="L460" s="21">
        <v>11</v>
      </c>
      <c r="M460" s="21">
        <v>12</v>
      </c>
      <c r="N460" s="21">
        <v>13</v>
      </c>
      <c r="O460" s="21">
        <v>14</v>
      </c>
      <c r="P460" s="21">
        <v>15</v>
      </c>
    </row>
    <row r="461" spans="1:16" ht="18" customHeight="1">
      <c r="A461" s="95"/>
      <c r="B461" s="96"/>
      <c r="C461" s="38"/>
      <c r="D461" s="28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1:16" ht="18" customHeight="1">
      <c r="A462" s="60"/>
      <c r="B462" s="61">
        <v>1</v>
      </c>
      <c r="C462" s="80" t="s">
        <v>122</v>
      </c>
      <c r="D462" s="28" t="s">
        <v>26</v>
      </c>
      <c r="E462" s="132"/>
      <c r="F462" s="132"/>
      <c r="G462" s="132">
        <v>815969.052</v>
      </c>
      <c r="H462" s="132"/>
      <c r="I462" s="132"/>
      <c r="J462" s="132"/>
      <c r="K462" s="132">
        <v>51357.19</v>
      </c>
      <c r="L462" s="132"/>
      <c r="M462" s="132">
        <v>235.904</v>
      </c>
      <c r="N462" s="132"/>
      <c r="O462" s="132"/>
      <c r="P462" s="132">
        <f>SUM(E462:O462)</f>
        <v>867562.1460000001</v>
      </c>
    </row>
    <row r="463" spans="1:16" ht="18" customHeight="1">
      <c r="A463" s="62"/>
      <c r="B463" s="63"/>
      <c r="C463" s="97"/>
      <c r="D463" s="28" t="s">
        <v>27</v>
      </c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</row>
    <row r="464" spans="1:16" ht="18" customHeight="1">
      <c r="A464" s="60"/>
      <c r="B464" s="65"/>
      <c r="C464" s="97"/>
      <c r="D464" s="15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</row>
    <row r="465" spans="1:16" ht="18" customHeight="1">
      <c r="A465" s="60"/>
      <c r="B465" s="65"/>
      <c r="C465" s="97"/>
      <c r="D465" s="15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</row>
    <row r="466" spans="1:16" ht="18" customHeight="1">
      <c r="A466" s="60"/>
      <c r="B466" s="65"/>
      <c r="C466" s="50"/>
      <c r="D466" s="60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</row>
    <row r="467" spans="1:16" ht="18" customHeight="1">
      <c r="A467" s="60"/>
      <c r="B467" s="65"/>
      <c r="C467" s="38"/>
      <c r="D467" s="28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</row>
    <row r="468" spans="1:16" ht="18" customHeight="1">
      <c r="A468" s="60"/>
      <c r="B468" s="65"/>
      <c r="C468" s="38"/>
      <c r="D468" s="28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</row>
    <row r="469" spans="1:16" s="58" customFormat="1" ht="18" customHeight="1">
      <c r="A469" s="60"/>
      <c r="B469" s="65"/>
      <c r="C469" s="38"/>
      <c r="D469" s="28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</row>
    <row r="470" spans="1:16" s="58" customFormat="1" ht="18" customHeight="1">
      <c r="A470" s="60"/>
      <c r="B470" s="65"/>
      <c r="C470" s="38"/>
      <c r="D470" s="28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</row>
    <row r="471" spans="1:16" s="58" customFormat="1" ht="18" customHeight="1">
      <c r="A471" s="60"/>
      <c r="B471" s="65"/>
      <c r="C471" s="38"/>
      <c r="D471" s="28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</row>
    <row r="472" spans="1:16" s="58" customFormat="1" ht="18" customHeight="1">
      <c r="A472" s="60"/>
      <c r="B472" s="65"/>
      <c r="C472" s="38"/>
      <c r="D472" s="28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</row>
    <row r="473" spans="1:16" s="32" customFormat="1" ht="18" customHeight="1">
      <c r="A473" s="60"/>
      <c r="B473" s="65"/>
      <c r="C473" s="38"/>
      <c r="D473" s="28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</row>
    <row r="474" spans="1:16" s="32" customFormat="1" ht="18" customHeight="1">
      <c r="A474" s="60"/>
      <c r="B474" s="65"/>
      <c r="C474" s="38"/>
      <c r="D474" s="28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</row>
    <row r="475" spans="1:16" s="32" customFormat="1" ht="18" customHeight="1">
      <c r="A475" s="60"/>
      <c r="B475" s="65"/>
      <c r="C475" s="38"/>
      <c r="D475" s="28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</row>
    <row r="476" spans="1:16" ht="24.75" customHeight="1">
      <c r="A476" s="60"/>
      <c r="B476" s="65"/>
      <c r="C476" s="38"/>
      <c r="D476" s="28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</row>
    <row r="477" spans="1:16" ht="24.75" customHeight="1">
      <c r="A477" s="60"/>
      <c r="B477" s="65"/>
      <c r="C477" s="38"/>
      <c r="D477" s="28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</row>
    <row r="478" spans="1:16" ht="24.75" customHeight="1">
      <c r="A478" s="60"/>
      <c r="B478" s="65"/>
      <c r="C478" s="38"/>
      <c r="D478" s="28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</row>
    <row r="479" spans="1:16" ht="24.75" customHeight="1">
      <c r="A479" s="60"/>
      <c r="B479" s="65"/>
      <c r="C479" s="38"/>
      <c r="D479" s="28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</row>
    <row r="480" spans="1:16" ht="24.75" customHeight="1">
      <c r="A480" s="60"/>
      <c r="B480" s="65"/>
      <c r="C480" s="38"/>
      <c r="D480" s="28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</row>
    <row r="481" spans="1:16" ht="24.75" customHeight="1">
      <c r="A481" s="60"/>
      <c r="B481" s="65"/>
      <c r="C481" s="28"/>
      <c r="D481" s="28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</row>
    <row r="482" spans="1:16" ht="24.75" customHeight="1">
      <c r="A482" s="60"/>
      <c r="B482" s="65"/>
      <c r="C482" s="28"/>
      <c r="D482" s="28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</row>
    <row r="483" spans="1:16" ht="24.75" customHeight="1">
      <c r="A483" s="60"/>
      <c r="B483" s="65"/>
      <c r="C483" s="28"/>
      <c r="D483" s="28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</row>
    <row r="484" spans="1:16" ht="24.75" customHeight="1">
      <c r="A484" s="60"/>
      <c r="B484" s="65"/>
      <c r="C484" s="28"/>
      <c r="D484" s="28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</row>
    <row r="485" spans="1:16" ht="24.75" customHeight="1">
      <c r="A485" s="60"/>
      <c r="B485" s="65"/>
      <c r="C485" s="28"/>
      <c r="D485" s="28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</row>
    <row r="486" spans="1:16" ht="24.75" customHeight="1">
      <c r="A486" s="60"/>
      <c r="B486" s="65"/>
      <c r="C486" s="28"/>
      <c r="D486" s="28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</row>
    <row r="487" spans="1:16" ht="24.75" customHeight="1">
      <c r="A487" s="60"/>
      <c r="B487" s="65"/>
      <c r="C487" s="28"/>
      <c r="D487" s="28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</row>
    <row r="488" spans="1:16" ht="24.75" customHeight="1">
      <c r="A488" s="60"/>
      <c r="B488" s="65"/>
      <c r="C488" s="28"/>
      <c r="D488" s="28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</row>
    <row r="489" spans="1:16" ht="24.75" customHeight="1">
      <c r="A489" s="66"/>
      <c r="B489" s="67"/>
      <c r="C489" s="30" t="s">
        <v>67</v>
      </c>
      <c r="D489" s="68"/>
      <c r="E489" s="134">
        <f>E462</f>
        <v>0</v>
      </c>
      <c r="F489" s="134">
        <f>F462</f>
        <v>0</v>
      </c>
      <c r="G489" s="134">
        <f>G462</f>
        <v>815969.052</v>
      </c>
      <c r="H489" s="134">
        <f aca="true" t="shared" si="13" ref="H489:P489">H462</f>
        <v>0</v>
      </c>
      <c r="I489" s="134">
        <f t="shared" si="13"/>
        <v>0</v>
      </c>
      <c r="J489" s="134">
        <f t="shared" si="13"/>
        <v>0</v>
      </c>
      <c r="K489" s="134">
        <f t="shared" si="13"/>
        <v>51357.19</v>
      </c>
      <c r="L489" s="134">
        <f t="shared" si="13"/>
        <v>0</v>
      </c>
      <c r="M489" s="134">
        <f t="shared" si="13"/>
        <v>235.904</v>
      </c>
      <c r="N489" s="134">
        <f t="shared" si="13"/>
        <v>0</v>
      </c>
      <c r="O489" s="134">
        <f t="shared" si="13"/>
        <v>0</v>
      </c>
      <c r="P489" s="134">
        <f t="shared" si="13"/>
        <v>867562.1460000001</v>
      </c>
    </row>
    <row r="490" ht="24.75" customHeight="1"/>
    <row r="491" ht="24.75" customHeight="1"/>
    <row r="492" spans="1:16" ht="24.75" customHeight="1">
      <c r="A492" s="193"/>
      <c r="B492" s="193"/>
      <c r="C492" s="193"/>
      <c r="D492" s="193"/>
      <c r="E492" s="193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</row>
    <row r="493" ht="24.75" customHeight="1"/>
    <row r="494" ht="24.75" customHeight="1"/>
    <row r="495" ht="24.75" customHeight="1"/>
    <row r="496" ht="24.75" customHeight="1"/>
    <row r="497" ht="24.75" customHeight="1"/>
    <row r="498" ht="33.75" customHeight="1"/>
    <row r="512" spans="1:16" s="58" customFormat="1" ht="18" customHeight="1">
      <c r="A512" s="4"/>
      <c r="B512" s="39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s="58" customFormat="1" ht="18" customHeight="1">
      <c r="A513" s="4"/>
      <c r="B513" s="39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s="58" customFormat="1" ht="18" customHeight="1">
      <c r="A514" s="4"/>
      <c r="B514" s="39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s="58" customFormat="1" ht="18" customHeight="1">
      <c r="A515" s="4"/>
      <c r="B515" s="39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s="32" customFormat="1" ht="18" customHeight="1">
      <c r="A516" s="4"/>
      <c r="B516" s="39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ht="24.75" customHeight="1"/>
    <row r="518" ht="27" customHeight="1"/>
    <row r="519" ht="27" customHeight="1"/>
    <row r="520" ht="27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30.75" customHeight="1"/>
    <row r="539" ht="24.75" customHeight="1"/>
    <row r="540" ht="33.75" customHeight="1"/>
  </sheetData>
  <sheetProtection/>
  <mergeCells count="196">
    <mergeCell ref="A460:B460"/>
    <mergeCell ref="A492:P492"/>
    <mergeCell ref="H457:H459"/>
    <mergeCell ref="K457:K459"/>
    <mergeCell ref="L457:M457"/>
    <mergeCell ref="N457:N459"/>
    <mergeCell ref="O457:O459"/>
    <mergeCell ref="P457:P459"/>
    <mergeCell ref="M458:M459"/>
    <mergeCell ref="A449:P449"/>
    <mergeCell ref="A450:P450"/>
    <mergeCell ref="A452:P452"/>
    <mergeCell ref="A455:P455"/>
    <mergeCell ref="A456:B459"/>
    <mergeCell ref="E456:P456"/>
    <mergeCell ref="C457:C458"/>
    <mergeCell ref="D457:D458"/>
    <mergeCell ref="E457:E459"/>
    <mergeCell ref="G457:G459"/>
    <mergeCell ref="A212:B215"/>
    <mergeCell ref="E212:P212"/>
    <mergeCell ref="D213:D214"/>
    <mergeCell ref="A403:B406"/>
    <mergeCell ref="O401:P401"/>
    <mergeCell ref="M405:M406"/>
    <mergeCell ref="M214:M215"/>
    <mergeCell ref="G213:G215"/>
    <mergeCell ref="O213:O215"/>
    <mergeCell ref="E213:E215"/>
    <mergeCell ref="A260:P260"/>
    <mergeCell ref="A344:P344"/>
    <mergeCell ref="C404:C405"/>
    <mergeCell ref="G404:G406"/>
    <mergeCell ref="N404:N406"/>
    <mergeCell ref="A216:B216"/>
    <mergeCell ref="A394:P394"/>
    <mergeCell ref="K404:K406"/>
    <mergeCell ref="L404:M404"/>
    <mergeCell ref="A402:P402"/>
    <mergeCell ref="P213:P215"/>
    <mergeCell ref="A208:P208"/>
    <mergeCell ref="D123:D124"/>
    <mergeCell ref="A407:B407"/>
    <mergeCell ref="A396:P396"/>
    <mergeCell ref="A399:P399"/>
    <mergeCell ref="D404:D405"/>
    <mergeCell ref="E404:E406"/>
    <mergeCell ref="C213:C214"/>
    <mergeCell ref="A209:P209"/>
    <mergeCell ref="N213:N215"/>
    <mergeCell ref="L213:M213"/>
    <mergeCell ref="H213:H215"/>
    <mergeCell ref="K213:K215"/>
    <mergeCell ref="E63:P63"/>
    <mergeCell ref="C64:C65"/>
    <mergeCell ref="N123:N125"/>
    <mergeCell ref="D64:D65"/>
    <mergeCell ref="O123:O125"/>
    <mergeCell ref="O120:P120"/>
    <mergeCell ref="M65:M66"/>
    <mergeCell ref="A271:B271"/>
    <mergeCell ref="A299:P299"/>
    <mergeCell ref="A162:P162"/>
    <mergeCell ref="A167:P167"/>
    <mergeCell ref="A397:P397"/>
    <mergeCell ref="A266:P266"/>
    <mergeCell ref="A267:B270"/>
    <mergeCell ref="E267:P267"/>
    <mergeCell ref="C268:C269"/>
    <mergeCell ref="A442:P442"/>
    <mergeCell ref="A164:P164"/>
    <mergeCell ref="O404:O406"/>
    <mergeCell ref="A301:P301"/>
    <mergeCell ref="P404:P406"/>
    <mergeCell ref="L268:M268"/>
    <mergeCell ref="N268:N270"/>
    <mergeCell ref="O268:O270"/>
    <mergeCell ref="P268:P270"/>
    <mergeCell ref="M269:M270"/>
    <mergeCell ref="A1:P1"/>
    <mergeCell ref="E403:P403"/>
    <mergeCell ref="E64:E66"/>
    <mergeCell ref="K64:K66"/>
    <mergeCell ref="L64:M64"/>
    <mergeCell ref="A263:P263"/>
    <mergeCell ref="A8:B11"/>
    <mergeCell ref="P123:P125"/>
    <mergeCell ref="A259:P259"/>
    <mergeCell ref="K9:K11"/>
    <mergeCell ref="H404:H406"/>
    <mergeCell ref="D268:D269"/>
    <mergeCell ref="E268:E270"/>
    <mergeCell ref="G268:G270"/>
    <mergeCell ref="H268:H270"/>
    <mergeCell ref="K268:K270"/>
    <mergeCell ref="A348:P348"/>
    <mergeCell ref="A350:P350"/>
    <mergeCell ref="O351:P351"/>
    <mergeCell ref="A352:P352"/>
    <mergeCell ref="A261:P261"/>
    <mergeCell ref="N64:N66"/>
    <mergeCell ref="O64:O66"/>
    <mergeCell ref="G64:G66"/>
    <mergeCell ref="A2:P2"/>
    <mergeCell ref="A56:P56"/>
    <mergeCell ref="A58:P58"/>
    <mergeCell ref="A12:B12"/>
    <mergeCell ref="A4:P4"/>
    <mergeCell ref="A7:P7"/>
    <mergeCell ref="A306:B309"/>
    <mergeCell ref="M124:M125"/>
    <mergeCell ref="A117:P117"/>
    <mergeCell ref="A119:P119"/>
    <mergeCell ref="A59:P59"/>
    <mergeCell ref="P64:P66"/>
    <mergeCell ref="A207:P207"/>
    <mergeCell ref="A63:B66"/>
    <mergeCell ref="A121:P121"/>
    <mergeCell ref="E306:P306"/>
    <mergeCell ref="E8:P8"/>
    <mergeCell ref="A5:P5"/>
    <mergeCell ref="G9:G11"/>
    <mergeCell ref="E9:E11"/>
    <mergeCell ref="H9:H11"/>
    <mergeCell ref="L9:M9"/>
    <mergeCell ref="M10:M11"/>
    <mergeCell ref="N9:N11"/>
    <mergeCell ref="D9:D10"/>
    <mergeCell ref="O9:O11"/>
    <mergeCell ref="P9:P11"/>
    <mergeCell ref="C307:C308"/>
    <mergeCell ref="D307:D308"/>
    <mergeCell ref="E307:E309"/>
    <mergeCell ref="H307:H309"/>
    <mergeCell ref="A60:P60"/>
    <mergeCell ref="A62:P62"/>
    <mergeCell ref="K307:K309"/>
    <mergeCell ref="A67:B67"/>
    <mergeCell ref="H64:H66"/>
    <mergeCell ref="H123:H125"/>
    <mergeCell ref="A122:B125"/>
    <mergeCell ref="A116:P116"/>
    <mergeCell ref="E123:E125"/>
    <mergeCell ref="C123:C124"/>
    <mergeCell ref="A115:P115"/>
    <mergeCell ref="E122:P122"/>
    <mergeCell ref="N169:N171"/>
    <mergeCell ref="A211:P211"/>
    <mergeCell ref="C9:C10"/>
    <mergeCell ref="N307:N309"/>
    <mergeCell ref="P307:P309"/>
    <mergeCell ref="O304:P304"/>
    <mergeCell ref="A305:P305"/>
    <mergeCell ref="G169:G171"/>
    <mergeCell ref="H169:H171"/>
    <mergeCell ref="A161:P161"/>
    <mergeCell ref="A206:P206"/>
    <mergeCell ref="A126:B126"/>
    <mergeCell ref="L169:M169"/>
    <mergeCell ref="G123:G125"/>
    <mergeCell ref="K123:K125"/>
    <mergeCell ref="L123:M123"/>
    <mergeCell ref="A168:B171"/>
    <mergeCell ref="E168:P168"/>
    <mergeCell ref="C169:C170"/>
    <mergeCell ref="D169:D170"/>
    <mergeCell ref="A347:P347"/>
    <mergeCell ref="O307:O309"/>
    <mergeCell ref="A172:B172"/>
    <mergeCell ref="A205:P205"/>
    <mergeCell ref="M308:M309"/>
    <mergeCell ref="A310:B310"/>
    <mergeCell ref="G307:G309"/>
    <mergeCell ref="L307:M307"/>
    <mergeCell ref="A303:P303"/>
    <mergeCell ref="A300:P300"/>
    <mergeCell ref="C354:C355"/>
    <mergeCell ref="D354:D355"/>
    <mergeCell ref="E354:E356"/>
    <mergeCell ref="P354:P356"/>
    <mergeCell ref="M355:M356"/>
    <mergeCell ref="O169:O171"/>
    <mergeCell ref="P169:P171"/>
    <mergeCell ref="M170:M171"/>
    <mergeCell ref="K169:K171"/>
    <mergeCell ref="E169:E171"/>
    <mergeCell ref="A357:B357"/>
    <mergeCell ref="A391:P391"/>
    <mergeCell ref="G354:G356"/>
    <mergeCell ref="H354:H356"/>
    <mergeCell ref="K354:K356"/>
    <mergeCell ref="L354:M354"/>
    <mergeCell ref="N354:N356"/>
    <mergeCell ref="O354:O356"/>
    <mergeCell ref="A353:B356"/>
    <mergeCell ref="E353:P353"/>
  </mergeCells>
  <printOptions/>
  <pageMargins left="0.48" right="0.3" top="0.43" bottom="0.25" header="0.31" footer="0.25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2"/>
  <sheetViews>
    <sheetView showZeros="0" tabSelected="1" zoomScale="80" zoomScaleNormal="80" zoomScalePageLayoutView="0" workbookViewId="0" topLeftCell="A46">
      <selection activeCell="D197" sqref="D197"/>
    </sheetView>
  </sheetViews>
  <sheetFormatPr defaultColWidth="9.140625" defaultRowHeight="18" customHeight="1"/>
  <cols>
    <col min="1" max="1" width="5.28125" style="6" customWidth="1"/>
    <col min="2" max="2" width="34.57421875" style="6" customWidth="1"/>
    <col min="3" max="3" width="35.28125" style="6" customWidth="1"/>
    <col min="4" max="4" width="14.00390625" style="6" customWidth="1"/>
    <col min="5" max="5" width="13.57421875" style="6" customWidth="1"/>
    <col min="6" max="6" width="14.8515625" style="6" customWidth="1"/>
    <col min="7" max="7" width="16.28125" style="6" customWidth="1"/>
    <col min="8" max="8" width="14.57421875" style="6" customWidth="1"/>
    <col min="9" max="9" width="16.8515625" style="6" customWidth="1"/>
    <col min="10" max="10" width="15.8515625" style="6" customWidth="1"/>
    <col min="11" max="11" width="11.8515625" style="6" customWidth="1"/>
    <col min="12" max="12" width="14.28125" style="6" customWidth="1"/>
    <col min="13" max="13" width="9.140625" style="6" customWidth="1"/>
    <col min="14" max="14" width="15.421875" style="6" customWidth="1"/>
    <col min="15" max="16384" width="9.140625" style="6" customWidth="1"/>
  </cols>
  <sheetData>
    <row r="1" spans="1:12" s="4" customFormat="1" ht="18" customHeight="1">
      <c r="A1" s="182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7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6" ht="18" customHeight="1">
      <c r="A3" s="170" t="s">
        <v>167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8"/>
      <c r="N3" s="8"/>
      <c r="O3" s="8"/>
      <c r="P3" s="8"/>
    </row>
    <row r="4" spans="1:12" ht="1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9.5" customHeight="1">
      <c r="A5" s="8"/>
      <c r="L5" s="33" t="s">
        <v>112</v>
      </c>
    </row>
    <row r="6" ht="19.5" customHeight="1">
      <c r="L6" s="33" t="s">
        <v>25</v>
      </c>
    </row>
    <row r="7" spans="1:12" s="4" customFormat="1" ht="19.5" customHeight="1">
      <c r="A7" s="163" t="s">
        <v>70</v>
      </c>
      <c r="B7" s="36"/>
      <c r="C7" s="36"/>
      <c r="D7" s="184" t="s">
        <v>78</v>
      </c>
      <c r="E7" s="185"/>
      <c r="F7" s="185"/>
      <c r="G7" s="185"/>
      <c r="H7" s="185"/>
      <c r="I7" s="185"/>
      <c r="J7" s="185"/>
      <c r="K7" s="185"/>
      <c r="L7" s="186"/>
    </row>
    <row r="8" spans="1:12" ht="19.5" customHeight="1">
      <c r="A8" s="209"/>
      <c r="B8" s="166" t="s">
        <v>5</v>
      </c>
      <c r="C8" s="166" t="s">
        <v>6</v>
      </c>
      <c r="D8" s="165" t="s">
        <v>71</v>
      </c>
      <c r="E8" s="165" t="s">
        <v>72</v>
      </c>
      <c r="F8" s="165" t="s">
        <v>73</v>
      </c>
      <c r="G8" s="165" t="s">
        <v>74</v>
      </c>
      <c r="H8" s="175" t="s">
        <v>75</v>
      </c>
      <c r="I8" s="177"/>
      <c r="J8" s="163" t="s">
        <v>111</v>
      </c>
      <c r="K8" s="165" t="s">
        <v>79</v>
      </c>
      <c r="L8" s="165" t="s">
        <v>23</v>
      </c>
    </row>
    <row r="9" spans="1:12" ht="19.5" customHeight="1">
      <c r="A9" s="163"/>
      <c r="B9" s="166"/>
      <c r="C9" s="166"/>
      <c r="D9" s="165"/>
      <c r="E9" s="165"/>
      <c r="F9" s="165"/>
      <c r="G9" s="165"/>
      <c r="H9" s="165" t="s">
        <v>16</v>
      </c>
      <c r="I9" s="16" t="s">
        <v>76</v>
      </c>
      <c r="J9" s="163"/>
      <c r="K9" s="166"/>
      <c r="L9" s="165"/>
    </row>
    <row r="10" spans="1:12" ht="19.5" customHeight="1">
      <c r="A10" s="164"/>
      <c r="B10" s="17"/>
      <c r="C10" s="17"/>
      <c r="D10" s="167"/>
      <c r="E10" s="167"/>
      <c r="F10" s="167"/>
      <c r="G10" s="167"/>
      <c r="H10" s="167"/>
      <c r="I10" s="20" t="s">
        <v>77</v>
      </c>
      <c r="J10" s="164"/>
      <c r="K10" s="167"/>
      <c r="L10" s="167"/>
    </row>
    <row r="11" spans="1:12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2" ht="24.75" customHeight="1">
      <c r="A12" s="13"/>
      <c r="B12" s="17"/>
      <c r="C12" s="17"/>
      <c r="D12" s="1"/>
      <c r="E12" s="1"/>
      <c r="F12" s="1"/>
      <c r="G12" s="1"/>
      <c r="H12" s="1"/>
      <c r="I12" s="1"/>
      <c r="J12" s="1"/>
      <c r="K12" s="1"/>
      <c r="L12" s="1"/>
    </row>
    <row r="13" spans="1:14" ht="22.5" customHeight="1">
      <c r="A13" s="23">
        <v>1</v>
      </c>
      <c r="B13" s="42" t="s">
        <v>190</v>
      </c>
      <c r="C13" s="17" t="s">
        <v>26</v>
      </c>
      <c r="D13" s="135">
        <v>59773.219</v>
      </c>
      <c r="E13" s="137"/>
      <c r="F13" s="137"/>
      <c r="G13" s="135">
        <v>6570.011</v>
      </c>
      <c r="H13" s="137"/>
      <c r="I13" s="135"/>
      <c r="J13" s="137"/>
      <c r="K13" s="137"/>
      <c r="L13" s="137">
        <f>SUM(D13:K13)</f>
        <v>66343.23</v>
      </c>
      <c r="N13" s="6">
        <f>7417.635-332.402</f>
        <v>7085.233</v>
      </c>
    </row>
    <row r="14" spans="1:12" ht="22.5" customHeight="1">
      <c r="A14" s="117"/>
      <c r="B14" s="121" t="s">
        <v>191</v>
      </c>
      <c r="C14" s="17" t="s">
        <v>27</v>
      </c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ht="22.5" customHeight="1">
      <c r="A15" s="17"/>
      <c r="B15" s="121" t="s">
        <v>121</v>
      </c>
      <c r="C15" s="14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22.5" customHeight="1">
      <c r="A16" s="17"/>
      <c r="B16" s="121"/>
      <c r="C16" s="42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ht="24.75" customHeight="1">
      <c r="A17" s="17"/>
      <c r="B17" s="17"/>
      <c r="C17" s="1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1:12" ht="24.75" customHeight="1">
      <c r="A18" s="17"/>
      <c r="B18" s="17"/>
      <c r="C18" s="1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2" ht="24.75" customHeight="1">
      <c r="A19" s="17"/>
      <c r="B19" s="17"/>
      <c r="C19" s="1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1:12" ht="24.75" customHeight="1">
      <c r="A20" s="17"/>
      <c r="B20" s="17"/>
      <c r="C20" s="17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1:12" ht="24.75" customHeight="1">
      <c r="A21" s="17"/>
      <c r="B21" s="17"/>
      <c r="C21" s="17"/>
      <c r="D21" s="137"/>
      <c r="E21" s="137"/>
      <c r="F21" s="137"/>
      <c r="G21" s="137"/>
      <c r="H21" s="137"/>
      <c r="I21" s="137"/>
      <c r="J21" s="137"/>
      <c r="K21" s="137"/>
      <c r="L21" s="137"/>
    </row>
    <row r="22" spans="1:12" ht="24.75" customHeight="1">
      <c r="A22" s="17"/>
      <c r="B22" s="17"/>
      <c r="C22" s="1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2" ht="24.75" customHeight="1">
      <c r="A23" s="17"/>
      <c r="B23" s="17"/>
      <c r="C23" s="1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1:12" ht="24.75" customHeight="1">
      <c r="A24" s="17"/>
      <c r="B24" s="17"/>
      <c r="C24" s="1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ht="24.75" customHeight="1">
      <c r="A25" s="17"/>
      <c r="B25" s="17"/>
      <c r="C25" s="17"/>
      <c r="D25" s="137"/>
      <c r="E25" s="137"/>
      <c r="F25" s="137"/>
      <c r="G25" s="137"/>
      <c r="H25" s="137"/>
      <c r="I25" s="137"/>
      <c r="J25" s="137"/>
      <c r="K25" s="137"/>
      <c r="L25" s="137"/>
    </row>
    <row r="26" spans="1:12" ht="24.75" customHeight="1">
      <c r="A26" s="17"/>
      <c r="B26" s="17"/>
      <c r="C26" s="1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12" ht="24.75" customHeight="1">
      <c r="A27" s="17"/>
      <c r="B27" s="17"/>
      <c r="C27" s="1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1:12" ht="24.75" customHeight="1">
      <c r="A28" s="17"/>
      <c r="B28" s="17"/>
      <c r="C28" s="1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1:12" ht="24.75" customHeight="1">
      <c r="A29" s="17"/>
      <c r="B29" s="17"/>
      <c r="C29" s="1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1:12" ht="24.75" customHeight="1">
      <c r="A30" s="17"/>
      <c r="B30" s="17"/>
      <c r="C30" s="1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1:12" ht="24.75" customHeight="1">
      <c r="A31" s="17"/>
      <c r="B31" s="17"/>
      <c r="C31" s="1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1:12" ht="24.75" customHeight="1">
      <c r="A32" s="17"/>
      <c r="B32" s="17"/>
      <c r="C32" s="1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1:12" ht="24.75" customHeight="1">
      <c r="A33" s="17"/>
      <c r="B33" s="17"/>
      <c r="C33" s="17"/>
      <c r="D33" s="153"/>
      <c r="E33" s="153"/>
      <c r="F33" s="153"/>
      <c r="G33" s="153"/>
      <c r="H33" s="153"/>
      <c r="I33" s="153"/>
      <c r="J33" s="153"/>
      <c r="K33" s="137"/>
      <c r="L33" s="137"/>
    </row>
    <row r="34" spans="1:12" ht="24.75" customHeight="1">
      <c r="A34" s="31"/>
      <c r="B34" s="31" t="s">
        <v>67</v>
      </c>
      <c r="C34" s="31"/>
      <c r="D34" s="138">
        <f aca="true" t="shared" si="0" ref="D34:I34">D13</f>
        <v>59773.219</v>
      </c>
      <c r="E34" s="138">
        <f t="shared" si="0"/>
        <v>0</v>
      </c>
      <c r="F34" s="138">
        <f t="shared" si="0"/>
        <v>0</v>
      </c>
      <c r="G34" s="138">
        <f t="shared" si="0"/>
        <v>6570.011</v>
      </c>
      <c r="H34" s="138">
        <f t="shared" si="0"/>
        <v>0</v>
      </c>
      <c r="I34" s="138">
        <f t="shared" si="0"/>
        <v>0</v>
      </c>
      <c r="J34" s="138"/>
      <c r="K34" s="138"/>
      <c r="L34" s="138">
        <f>L13</f>
        <v>66343.23</v>
      </c>
    </row>
    <row r="36" spans="1:12" ht="18" customHeight="1">
      <c r="A36" s="208" t="s">
        <v>81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</row>
    <row r="37" spans="1:12" ht="18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</row>
    <row r="38" spans="1:12" s="4" customFormat="1" ht="18" customHeight="1">
      <c r="A38" s="182">
        <v>23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12" ht="4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6" ht="18" customHeight="1">
      <c r="A40" s="170" t="s">
        <v>114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8"/>
      <c r="N40" s="8"/>
      <c r="O40" s="8"/>
      <c r="P40" s="8"/>
    </row>
    <row r="41" spans="1:12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9.5" customHeight="1">
      <c r="A42" s="8"/>
      <c r="L42" s="33" t="s">
        <v>110</v>
      </c>
    </row>
    <row r="43" ht="19.5" customHeight="1">
      <c r="L43" s="33" t="s">
        <v>25</v>
      </c>
    </row>
    <row r="44" spans="1:12" s="4" customFormat="1" ht="19.5" customHeight="1">
      <c r="A44" s="163" t="s">
        <v>70</v>
      </c>
      <c r="B44" s="36"/>
      <c r="C44" s="36"/>
      <c r="D44" s="184" t="s">
        <v>78</v>
      </c>
      <c r="E44" s="185"/>
      <c r="F44" s="185"/>
      <c r="G44" s="185"/>
      <c r="H44" s="185"/>
      <c r="I44" s="185"/>
      <c r="J44" s="185"/>
      <c r="K44" s="185"/>
      <c r="L44" s="186"/>
    </row>
    <row r="45" spans="1:12" ht="22.5" customHeight="1">
      <c r="A45" s="209"/>
      <c r="B45" s="166" t="s">
        <v>5</v>
      </c>
      <c r="C45" s="166" t="s">
        <v>6</v>
      </c>
      <c r="D45" s="165" t="s">
        <v>71</v>
      </c>
      <c r="E45" s="165" t="s">
        <v>72</v>
      </c>
      <c r="F45" s="165" t="s">
        <v>73</v>
      </c>
      <c r="G45" s="165" t="s">
        <v>74</v>
      </c>
      <c r="H45" s="175" t="s">
        <v>75</v>
      </c>
      <c r="I45" s="177"/>
      <c r="J45" s="163" t="s">
        <v>111</v>
      </c>
      <c r="K45" s="165" t="s">
        <v>79</v>
      </c>
      <c r="L45" s="165" t="s">
        <v>23</v>
      </c>
    </row>
    <row r="46" spans="1:12" ht="19.5" customHeight="1">
      <c r="A46" s="163"/>
      <c r="B46" s="166"/>
      <c r="C46" s="166"/>
      <c r="D46" s="165"/>
      <c r="E46" s="165"/>
      <c r="F46" s="165"/>
      <c r="G46" s="165"/>
      <c r="H46" s="165" t="s">
        <v>16</v>
      </c>
      <c r="I46" s="16" t="s">
        <v>76</v>
      </c>
      <c r="J46" s="163"/>
      <c r="K46" s="166"/>
      <c r="L46" s="165"/>
    </row>
    <row r="47" spans="1:12" ht="19.5" customHeight="1">
      <c r="A47" s="164"/>
      <c r="B47" s="17"/>
      <c r="C47" s="17"/>
      <c r="D47" s="167"/>
      <c r="E47" s="167"/>
      <c r="F47" s="167"/>
      <c r="G47" s="167"/>
      <c r="H47" s="167"/>
      <c r="I47" s="20" t="s">
        <v>77</v>
      </c>
      <c r="J47" s="164"/>
      <c r="K47" s="167"/>
      <c r="L47" s="167"/>
    </row>
    <row r="48" spans="1:12" ht="19.5" customHeight="1">
      <c r="A48" s="22">
        <v>1</v>
      </c>
      <c r="B48" s="22">
        <v>2</v>
      </c>
      <c r="C48" s="22">
        <v>3</v>
      </c>
      <c r="D48" s="22">
        <v>4</v>
      </c>
      <c r="E48" s="22">
        <v>5</v>
      </c>
      <c r="F48" s="22">
        <v>6</v>
      </c>
      <c r="G48" s="22">
        <v>7</v>
      </c>
      <c r="H48" s="22">
        <v>8</v>
      </c>
      <c r="I48" s="22">
        <v>9</v>
      </c>
      <c r="J48" s="22">
        <v>10</v>
      </c>
      <c r="K48" s="22">
        <v>11</v>
      </c>
      <c r="L48" s="22">
        <v>12</v>
      </c>
    </row>
    <row r="49" spans="1:12" ht="29.25" customHeight="1">
      <c r="A49" s="128">
        <v>1</v>
      </c>
      <c r="B49" s="50" t="s">
        <v>219</v>
      </c>
      <c r="C49" s="99" t="s">
        <v>26</v>
      </c>
      <c r="D49" s="132">
        <v>823990.678</v>
      </c>
      <c r="E49" s="132"/>
      <c r="F49" s="132"/>
      <c r="G49" s="132">
        <v>107405.574</v>
      </c>
      <c r="H49" s="132">
        <v>21985.5</v>
      </c>
      <c r="I49" s="132">
        <v>145826.064</v>
      </c>
      <c r="J49" s="132"/>
      <c r="K49" s="132"/>
      <c r="L49" s="132">
        <f>SUM(D49:K49)</f>
        <v>1099207.816</v>
      </c>
    </row>
    <row r="50" spans="1:12" ht="29.25" customHeight="1">
      <c r="A50" s="129"/>
      <c r="B50" s="100" t="s">
        <v>116</v>
      </c>
      <c r="C50" s="99" t="s">
        <v>27</v>
      </c>
      <c r="D50" s="132"/>
      <c r="E50" s="132"/>
      <c r="F50" s="132"/>
      <c r="G50" s="132"/>
      <c r="H50" s="132"/>
      <c r="I50" s="132"/>
      <c r="J50" s="132"/>
      <c r="K50" s="132"/>
      <c r="L50" s="132">
        <f aca="true" t="shared" si="1" ref="L50:L62">SUM(D50:K50)</f>
        <v>0</v>
      </c>
    </row>
    <row r="51" spans="1:14" ht="29.25" customHeight="1">
      <c r="A51" s="129"/>
      <c r="B51" s="101" t="s">
        <v>115</v>
      </c>
      <c r="C51" s="102"/>
      <c r="D51" s="132"/>
      <c r="E51" s="132"/>
      <c r="F51" s="132"/>
      <c r="G51" s="132"/>
      <c r="H51" s="132"/>
      <c r="I51" s="132"/>
      <c r="J51" s="132"/>
      <c r="K51" s="132"/>
      <c r="L51" s="132">
        <f t="shared" si="1"/>
        <v>0</v>
      </c>
      <c r="N51" s="6">
        <f>844825.539-6799.145</f>
        <v>838026.394</v>
      </c>
    </row>
    <row r="52" spans="1:12" ht="29.25" customHeight="1">
      <c r="A52" s="129">
        <v>2</v>
      </c>
      <c r="B52" s="101" t="s">
        <v>113</v>
      </c>
      <c r="C52" s="102" t="s">
        <v>54</v>
      </c>
      <c r="D52" s="132">
        <v>12103.706</v>
      </c>
      <c r="E52" s="132"/>
      <c r="F52" s="132"/>
      <c r="G52" s="132">
        <v>437.943</v>
      </c>
      <c r="H52" s="132"/>
      <c r="I52" s="132"/>
      <c r="J52" s="132"/>
      <c r="K52" s="132"/>
      <c r="L52" s="132">
        <f>SUM(D52:K52)</f>
        <v>12541.649</v>
      </c>
    </row>
    <row r="53" spans="1:12" ht="29.25" customHeight="1">
      <c r="A53" s="129"/>
      <c r="B53" s="101" t="s">
        <v>114</v>
      </c>
      <c r="C53" s="99"/>
      <c r="D53" s="132"/>
      <c r="E53" s="132"/>
      <c r="F53" s="132"/>
      <c r="G53" s="132"/>
      <c r="H53" s="132"/>
      <c r="I53" s="132"/>
      <c r="J53" s="132"/>
      <c r="K53" s="132"/>
      <c r="L53" s="132">
        <f t="shared" si="1"/>
        <v>0</v>
      </c>
    </row>
    <row r="54" spans="1:14" ht="29.25" customHeight="1">
      <c r="A54" s="129">
        <v>3</v>
      </c>
      <c r="B54" s="104" t="s">
        <v>185</v>
      </c>
      <c r="C54" s="102" t="s">
        <v>54</v>
      </c>
      <c r="D54" s="132">
        <v>272073.584</v>
      </c>
      <c r="E54" s="132"/>
      <c r="F54" s="132"/>
      <c r="G54" s="132">
        <v>1015960.047</v>
      </c>
      <c r="H54" s="132"/>
      <c r="I54" s="132">
        <v>125909.599</v>
      </c>
      <c r="J54" s="132"/>
      <c r="K54" s="132"/>
      <c r="L54" s="132">
        <f t="shared" si="1"/>
        <v>1413943.23</v>
      </c>
      <c r="N54" s="6">
        <f>3005.307-13.336</f>
        <v>2991.971</v>
      </c>
    </row>
    <row r="55" spans="1:12" ht="29.25" customHeight="1">
      <c r="A55" s="129"/>
      <c r="B55" s="100" t="s">
        <v>186</v>
      </c>
      <c r="C55" s="104"/>
      <c r="D55" s="132"/>
      <c r="E55" s="132"/>
      <c r="F55" s="132"/>
      <c r="G55" s="132"/>
      <c r="H55" s="132"/>
      <c r="I55" s="132"/>
      <c r="J55" s="132"/>
      <c r="K55" s="132"/>
      <c r="L55" s="132">
        <f t="shared" si="1"/>
        <v>0</v>
      </c>
    </row>
    <row r="56" spans="1:12" ht="29.25" customHeight="1">
      <c r="A56" s="129"/>
      <c r="B56" s="101" t="s">
        <v>109</v>
      </c>
      <c r="C56" s="104"/>
      <c r="D56" s="132"/>
      <c r="E56" s="132"/>
      <c r="F56" s="132"/>
      <c r="G56" s="132"/>
      <c r="H56" s="132"/>
      <c r="I56" s="132"/>
      <c r="J56" s="132"/>
      <c r="K56" s="132"/>
      <c r="L56" s="132">
        <f t="shared" si="1"/>
        <v>0</v>
      </c>
    </row>
    <row r="57" spans="1:14" ht="29.25" customHeight="1">
      <c r="A57" s="129">
        <v>4</v>
      </c>
      <c r="B57" s="28" t="s">
        <v>184</v>
      </c>
      <c r="C57" s="102" t="s">
        <v>54</v>
      </c>
      <c r="D57" s="132">
        <v>354959.238</v>
      </c>
      <c r="E57" s="132"/>
      <c r="F57" s="132"/>
      <c r="G57" s="132">
        <v>3947.941</v>
      </c>
      <c r="H57" s="132"/>
      <c r="I57" s="132"/>
      <c r="J57" s="132"/>
      <c r="K57" s="132"/>
      <c r="L57" s="132">
        <f t="shared" si="1"/>
        <v>358907.179</v>
      </c>
      <c r="N57" s="6">
        <f>534814.378-3459.666</f>
        <v>531354.712</v>
      </c>
    </row>
    <row r="58" spans="1:12" ht="29.25" customHeight="1">
      <c r="A58" s="129"/>
      <c r="B58" s="38" t="s">
        <v>187</v>
      </c>
      <c r="C58" s="104"/>
      <c r="D58" s="132"/>
      <c r="E58" s="132"/>
      <c r="F58" s="132"/>
      <c r="G58" s="132"/>
      <c r="H58" s="132"/>
      <c r="I58" s="132"/>
      <c r="J58" s="132"/>
      <c r="K58" s="132"/>
      <c r="L58" s="132">
        <f t="shared" si="1"/>
        <v>0</v>
      </c>
    </row>
    <row r="59" spans="1:12" ht="29.25" customHeight="1">
      <c r="A59" s="129"/>
      <c r="B59" s="101" t="s">
        <v>114</v>
      </c>
      <c r="C59" s="104"/>
      <c r="D59" s="132"/>
      <c r="E59" s="132"/>
      <c r="F59" s="132"/>
      <c r="G59" s="132"/>
      <c r="H59" s="132"/>
      <c r="I59" s="132"/>
      <c r="J59" s="132"/>
      <c r="K59" s="132"/>
      <c r="L59" s="132">
        <f t="shared" si="1"/>
        <v>0</v>
      </c>
    </row>
    <row r="60" spans="1:14" ht="29.25" customHeight="1">
      <c r="A60" s="129">
        <v>5</v>
      </c>
      <c r="B60" s="104" t="s">
        <v>188</v>
      </c>
      <c r="C60" s="102" t="s">
        <v>54</v>
      </c>
      <c r="D60" s="132">
        <v>6390861.208</v>
      </c>
      <c r="E60" s="132"/>
      <c r="F60" s="132"/>
      <c r="G60" s="132">
        <v>522418.023</v>
      </c>
      <c r="H60" s="132"/>
      <c r="I60" s="132">
        <v>266208.438</v>
      </c>
      <c r="J60" s="132"/>
      <c r="K60" s="132"/>
      <c r="L60" s="132">
        <f t="shared" si="1"/>
        <v>7179487.669</v>
      </c>
      <c r="N60" s="6">
        <f>98016.51-20530.288</f>
        <v>77486.222</v>
      </c>
    </row>
    <row r="61" spans="1:12" ht="29.25" customHeight="1">
      <c r="A61" s="129"/>
      <c r="B61" s="100" t="s">
        <v>116</v>
      </c>
      <c r="C61" s="99"/>
      <c r="D61" s="132"/>
      <c r="E61" s="132"/>
      <c r="F61" s="132"/>
      <c r="G61" s="132"/>
      <c r="H61" s="132"/>
      <c r="I61" s="132"/>
      <c r="J61" s="132"/>
      <c r="K61" s="132"/>
      <c r="L61" s="132">
        <f t="shared" si="1"/>
        <v>0</v>
      </c>
    </row>
    <row r="62" spans="1:14" ht="29.25" customHeight="1">
      <c r="A62" s="129"/>
      <c r="B62" s="101" t="s">
        <v>115</v>
      </c>
      <c r="C62" s="104"/>
      <c r="D62" s="132"/>
      <c r="E62" s="132"/>
      <c r="F62" s="132"/>
      <c r="G62" s="132"/>
      <c r="H62" s="132"/>
      <c r="I62" s="132"/>
      <c r="J62" s="132"/>
      <c r="K62" s="132"/>
      <c r="L62" s="132">
        <f t="shared" si="1"/>
        <v>0</v>
      </c>
      <c r="N62" s="6">
        <f>26975.688-293.887</f>
        <v>26681.801</v>
      </c>
    </row>
    <row r="63" spans="1:12" ht="24.75" customHeight="1">
      <c r="A63" s="122"/>
      <c r="B63" s="123"/>
      <c r="C63" s="124"/>
      <c r="D63" s="137"/>
      <c r="E63" s="137"/>
      <c r="F63" s="137"/>
      <c r="G63" s="137"/>
      <c r="H63" s="137"/>
      <c r="I63" s="137"/>
      <c r="J63" s="137"/>
      <c r="K63" s="137"/>
      <c r="L63" s="137"/>
    </row>
    <row r="64" spans="1:12" ht="24.75" customHeight="1">
      <c r="A64" s="122"/>
      <c r="B64" s="125"/>
      <c r="C64" s="124"/>
      <c r="D64" s="137"/>
      <c r="E64" s="137"/>
      <c r="F64" s="137"/>
      <c r="G64" s="137"/>
      <c r="H64" s="137"/>
      <c r="I64" s="137"/>
      <c r="J64" s="137"/>
      <c r="K64" s="137"/>
      <c r="L64" s="137"/>
    </row>
    <row r="65" spans="1:12" ht="24.75" customHeight="1">
      <c r="A65" s="17"/>
      <c r="B65" s="17"/>
      <c r="C65" s="17"/>
      <c r="D65" s="137"/>
      <c r="E65" s="137"/>
      <c r="F65" s="137"/>
      <c r="G65" s="137"/>
      <c r="H65" s="137"/>
      <c r="I65" s="137"/>
      <c r="J65" s="137"/>
      <c r="K65" s="137"/>
      <c r="L65" s="137"/>
    </row>
    <row r="66" spans="1:12" ht="10.5" customHeight="1">
      <c r="A66" s="17"/>
      <c r="B66" s="17"/>
      <c r="C66" s="17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1:12" ht="10.5" customHeight="1">
      <c r="A67" s="17"/>
      <c r="B67" s="17"/>
      <c r="C67" s="17"/>
      <c r="D67" s="137"/>
      <c r="E67" s="137"/>
      <c r="F67" s="137"/>
      <c r="G67" s="137"/>
      <c r="H67" s="137"/>
      <c r="I67" s="137"/>
      <c r="J67" s="137"/>
      <c r="K67" s="137"/>
      <c r="L67" s="137"/>
    </row>
    <row r="68" spans="1:12" ht="24.75" customHeight="1">
      <c r="A68" s="17"/>
      <c r="B68" s="17"/>
      <c r="C68" s="17"/>
      <c r="D68" s="137"/>
      <c r="E68" s="137"/>
      <c r="F68" s="137"/>
      <c r="G68" s="137"/>
      <c r="H68" s="137"/>
      <c r="I68" s="137"/>
      <c r="J68" s="137"/>
      <c r="K68" s="137"/>
      <c r="L68" s="137"/>
    </row>
    <row r="69" spans="1:12" ht="24.75" customHeight="1">
      <c r="A69" s="17"/>
      <c r="B69" s="17"/>
      <c r="C69" s="1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1:12" ht="24.75" customHeight="1">
      <c r="A70" s="17"/>
      <c r="B70" s="17"/>
      <c r="C70" s="17"/>
      <c r="D70" s="153"/>
      <c r="E70" s="153"/>
      <c r="F70" s="153"/>
      <c r="G70" s="153"/>
      <c r="H70" s="153"/>
      <c r="I70" s="153"/>
      <c r="J70" s="153"/>
      <c r="K70" s="137"/>
      <c r="L70" s="137"/>
    </row>
    <row r="71" spans="1:12" ht="24.75" customHeight="1">
      <c r="A71" s="31"/>
      <c r="B71" s="31" t="s">
        <v>67</v>
      </c>
      <c r="C71" s="31"/>
      <c r="D71" s="138">
        <f>D60+D57+D54+D52+D49</f>
        <v>7853988.414</v>
      </c>
      <c r="E71" s="138">
        <f aca="true" t="shared" si="2" ref="E71:L71">E60+E57+E54+E52+E49</f>
        <v>0</v>
      </c>
      <c r="F71" s="138">
        <f t="shared" si="2"/>
        <v>0</v>
      </c>
      <c r="G71" s="138">
        <f t="shared" si="2"/>
        <v>1650169.528</v>
      </c>
      <c r="H71" s="138">
        <f t="shared" si="2"/>
        <v>21985.5</v>
      </c>
      <c r="I71" s="138">
        <f t="shared" si="2"/>
        <v>537944.101</v>
      </c>
      <c r="J71" s="138">
        <f t="shared" si="2"/>
        <v>0</v>
      </c>
      <c r="K71" s="138">
        <f t="shared" si="2"/>
        <v>0</v>
      </c>
      <c r="L71" s="138">
        <f t="shared" si="2"/>
        <v>10064087.543</v>
      </c>
    </row>
    <row r="72" spans="1:12" ht="18" customHeight="1">
      <c r="A72" s="208" t="s">
        <v>81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</row>
    <row r="74" spans="1:12" s="4" customFormat="1" ht="18" customHeight="1">
      <c r="A74" s="182">
        <v>25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1:12" ht="6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6" ht="18" customHeight="1">
      <c r="A76" s="170" t="s">
        <v>166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8"/>
      <c r="N76" s="8"/>
      <c r="O76" s="8"/>
      <c r="P76" s="8"/>
    </row>
    <row r="77" spans="1:12" ht="18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9.5" customHeight="1">
      <c r="A78" s="8"/>
      <c r="L78" s="33" t="s">
        <v>82</v>
      </c>
    </row>
    <row r="79" ht="19.5" customHeight="1">
      <c r="L79" s="33" t="s">
        <v>25</v>
      </c>
    </row>
    <row r="80" spans="1:12" s="4" customFormat="1" ht="19.5" customHeight="1">
      <c r="A80" s="163" t="s">
        <v>70</v>
      </c>
      <c r="B80" s="36"/>
      <c r="C80" s="36"/>
      <c r="D80" s="184" t="s">
        <v>78</v>
      </c>
      <c r="E80" s="185"/>
      <c r="F80" s="185"/>
      <c r="G80" s="185"/>
      <c r="H80" s="185"/>
      <c r="I80" s="185"/>
      <c r="J80" s="185"/>
      <c r="K80" s="185"/>
      <c r="L80" s="186"/>
    </row>
    <row r="81" spans="1:12" ht="19.5" customHeight="1">
      <c r="A81" s="209"/>
      <c r="B81" s="166" t="s">
        <v>5</v>
      </c>
      <c r="C81" s="166" t="s">
        <v>6</v>
      </c>
      <c r="D81" s="165" t="s">
        <v>71</v>
      </c>
      <c r="E81" s="165" t="s">
        <v>72</v>
      </c>
      <c r="F81" s="165" t="s">
        <v>73</v>
      </c>
      <c r="G81" s="165" t="s">
        <v>74</v>
      </c>
      <c r="H81" s="175" t="s">
        <v>75</v>
      </c>
      <c r="I81" s="177"/>
      <c r="J81" s="163" t="s">
        <v>111</v>
      </c>
      <c r="K81" s="165" t="s">
        <v>79</v>
      </c>
      <c r="L81" s="165" t="s">
        <v>23</v>
      </c>
    </row>
    <row r="82" spans="1:12" ht="19.5" customHeight="1">
      <c r="A82" s="163"/>
      <c r="B82" s="166"/>
      <c r="C82" s="166"/>
      <c r="D82" s="165"/>
      <c r="E82" s="165"/>
      <c r="F82" s="165"/>
      <c r="G82" s="165"/>
      <c r="H82" s="165" t="s">
        <v>16</v>
      </c>
      <c r="I82" s="16" t="s">
        <v>76</v>
      </c>
      <c r="J82" s="163"/>
      <c r="K82" s="166"/>
      <c r="L82" s="165"/>
    </row>
    <row r="83" spans="1:12" ht="19.5" customHeight="1">
      <c r="A83" s="164"/>
      <c r="B83" s="17"/>
      <c r="C83" s="17"/>
      <c r="D83" s="167"/>
      <c r="E83" s="167"/>
      <c r="F83" s="167"/>
      <c r="G83" s="167"/>
      <c r="H83" s="167"/>
      <c r="I83" s="20" t="s">
        <v>77</v>
      </c>
      <c r="J83" s="164"/>
      <c r="K83" s="167"/>
      <c r="L83" s="167"/>
    </row>
    <row r="84" spans="1:12" ht="19.5" customHeight="1">
      <c r="A84" s="22">
        <v>1</v>
      </c>
      <c r="B84" s="22">
        <v>2</v>
      </c>
      <c r="C84" s="22">
        <v>3</v>
      </c>
      <c r="D84" s="22">
        <v>4</v>
      </c>
      <c r="E84" s="22">
        <v>5</v>
      </c>
      <c r="F84" s="22">
        <v>6</v>
      </c>
      <c r="G84" s="22">
        <v>7</v>
      </c>
      <c r="H84" s="22">
        <v>8</v>
      </c>
      <c r="I84" s="22">
        <v>9</v>
      </c>
      <c r="J84" s="22">
        <v>10</v>
      </c>
      <c r="K84" s="22">
        <v>11</v>
      </c>
      <c r="L84" s="22">
        <v>12</v>
      </c>
    </row>
    <row r="85" spans="1:12" ht="24.75" customHeight="1">
      <c r="A85" s="13"/>
      <c r="B85" s="17"/>
      <c r="C85" s="17"/>
      <c r="D85" s="1"/>
      <c r="E85" s="1"/>
      <c r="F85" s="1"/>
      <c r="G85" s="1"/>
      <c r="H85" s="1"/>
      <c r="I85" s="1"/>
      <c r="J85" s="1"/>
      <c r="K85" s="1"/>
      <c r="L85" s="1"/>
    </row>
    <row r="86" spans="1:14" ht="30.75" customHeight="1">
      <c r="A86" s="120">
        <v>1</v>
      </c>
      <c r="B86" s="42" t="s">
        <v>189</v>
      </c>
      <c r="C86" s="17" t="s">
        <v>26</v>
      </c>
      <c r="D86" s="132">
        <v>242853.961</v>
      </c>
      <c r="E86" s="142"/>
      <c r="F86" s="142"/>
      <c r="G86" s="132">
        <v>41784.008</v>
      </c>
      <c r="H86" s="142"/>
      <c r="I86" s="132">
        <v>13739.28</v>
      </c>
      <c r="J86" s="142"/>
      <c r="K86" s="142"/>
      <c r="L86" s="142">
        <f>SUM(D86:K86)</f>
        <v>298377.24900000007</v>
      </c>
      <c r="N86" s="6">
        <f>65824.954-985.353</f>
        <v>64839.600999999995</v>
      </c>
    </row>
    <row r="87" spans="1:12" ht="30.75" customHeight="1">
      <c r="A87" s="117"/>
      <c r="B87" s="121" t="s">
        <v>108</v>
      </c>
      <c r="C87" s="17" t="s">
        <v>27</v>
      </c>
      <c r="D87" s="142"/>
      <c r="E87" s="142"/>
      <c r="F87" s="142"/>
      <c r="G87" s="142"/>
      <c r="H87" s="142"/>
      <c r="I87" s="142"/>
      <c r="J87" s="142"/>
      <c r="K87" s="142"/>
      <c r="L87" s="142">
        <f aca="true" t="shared" si="3" ref="L87:L99">SUM(D87:K87)</f>
        <v>0</v>
      </c>
    </row>
    <row r="88" spans="1:12" ht="30.75" customHeight="1">
      <c r="A88" s="17"/>
      <c r="B88" s="121" t="s">
        <v>109</v>
      </c>
      <c r="C88" s="14"/>
      <c r="D88" s="142"/>
      <c r="E88" s="142"/>
      <c r="F88" s="142"/>
      <c r="G88" s="142"/>
      <c r="H88" s="142"/>
      <c r="I88" s="142"/>
      <c r="J88" s="142"/>
      <c r="K88" s="142"/>
      <c r="L88" s="142">
        <f t="shared" si="3"/>
        <v>0</v>
      </c>
    </row>
    <row r="89" spans="1:12" ht="24" customHeight="1" hidden="1">
      <c r="A89" s="17"/>
      <c r="B89" s="121"/>
      <c r="C89" s="14"/>
      <c r="D89" s="142"/>
      <c r="E89" s="142"/>
      <c r="F89" s="142"/>
      <c r="G89" s="142"/>
      <c r="H89" s="142"/>
      <c r="I89" s="142"/>
      <c r="J89" s="142"/>
      <c r="K89" s="142"/>
      <c r="L89" s="142"/>
    </row>
    <row r="90" spans="1:14" ht="30.75" customHeight="1">
      <c r="A90" s="120">
        <v>2</v>
      </c>
      <c r="B90" s="17" t="s">
        <v>188</v>
      </c>
      <c r="C90" s="14" t="s">
        <v>54</v>
      </c>
      <c r="D90" s="142">
        <v>1451366.346</v>
      </c>
      <c r="E90" s="142"/>
      <c r="F90" s="142"/>
      <c r="G90" s="142">
        <v>78434.877</v>
      </c>
      <c r="H90" s="142"/>
      <c r="I90" s="142"/>
      <c r="J90" s="142"/>
      <c r="K90" s="142"/>
      <c r="L90" s="142">
        <f t="shared" si="3"/>
        <v>1529801.223</v>
      </c>
      <c r="N90" s="6">
        <f>53403.39-39.462</f>
        <v>53363.928</v>
      </c>
    </row>
    <row r="91" spans="1:12" ht="30.75" customHeight="1">
      <c r="A91" s="17"/>
      <c r="B91" s="17" t="s">
        <v>138</v>
      </c>
      <c r="C91" s="17"/>
      <c r="D91" s="142"/>
      <c r="E91" s="142"/>
      <c r="F91" s="142"/>
      <c r="G91" s="142"/>
      <c r="H91" s="142"/>
      <c r="I91" s="142"/>
      <c r="J91" s="142"/>
      <c r="K91" s="142"/>
      <c r="L91" s="142">
        <f t="shared" si="3"/>
        <v>0</v>
      </c>
    </row>
    <row r="92" spans="1:12" ht="30.75" customHeight="1">
      <c r="A92" s="17"/>
      <c r="B92" s="17" t="s">
        <v>139</v>
      </c>
      <c r="C92" s="17"/>
      <c r="D92" s="142"/>
      <c r="E92" s="142"/>
      <c r="F92" s="142"/>
      <c r="G92" s="142"/>
      <c r="H92" s="142"/>
      <c r="I92" s="142"/>
      <c r="J92" s="142"/>
      <c r="K92" s="142"/>
      <c r="L92" s="142">
        <f t="shared" si="3"/>
        <v>0</v>
      </c>
    </row>
    <row r="93" spans="1:12" ht="22.5" customHeight="1" hidden="1">
      <c r="A93" s="17"/>
      <c r="B93" s="17"/>
      <c r="C93" s="17"/>
      <c r="D93" s="142"/>
      <c r="E93" s="142"/>
      <c r="F93" s="142"/>
      <c r="G93" s="142"/>
      <c r="H93" s="142"/>
      <c r="I93" s="142"/>
      <c r="J93" s="142"/>
      <c r="K93" s="142"/>
      <c r="L93" s="142"/>
    </row>
    <row r="94" spans="1:12" ht="30.75" customHeight="1">
      <c r="A94" s="120">
        <v>3</v>
      </c>
      <c r="B94" s="17" t="s">
        <v>188</v>
      </c>
      <c r="C94" s="14" t="s">
        <v>54</v>
      </c>
      <c r="D94" s="142">
        <v>613843.045</v>
      </c>
      <c r="E94" s="142"/>
      <c r="F94" s="142"/>
      <c r="G94" s="142">
        <v>48685.796</v>
      </c>
      <c r="H94" s="142"/>
      <c r="I94" s="142"/>
      <c r="J94" s="142"/>
      <c r="K94" s="142"/>
      <c r="L94" s="142">
        <f t="shared" si="3"/>
        <v>662528.841</v>
      </c>
    </row>
    <row r="95" spans="1:12" ht="30.75" customHeight="1">
      <c r="A95" s="17"/>
      <c r="B95" s="17" t="s">
        <v>140</v>
      </c>
      <c r="C95" s="17"/>
      <c r="D95" s="142"/>
      <c r="E95" s="142"/>
      <c r="F95" s="142"/>
      <c r="G95" s="142"/>
      <c r="H95" s="142"/>
      <c r="I95" s="142"/>
      <c r="J95" s="142"/>
      <c r="K95" s="142"/>
      <c r="L95" s="142">
        <f t="shared" si="3"/>
        <v>0</v>
      </c>
    </row>
    <row r="96" spans="1:12" ht="30.75" customHeight="1">
      <c r="A96" s="17"/>
      <c r="B96" s="17" t="s">
        <v>139</v>
      </c>
      <c r="C96" s="17"/>
      <c r="D96" s="137"/>
      <c r="E96" s="137"/>
      <c r="F96" s="137"/>
      <c r="G96" s="137"/>
      <c r="H96" s="137"/>
      <c r="I96" s="137"/>
      <c r="J96" s="137"/>
      <c r="K96" s="137"/>
      <c r="L96" s="137">
        <f t="shared" si="3"/>
        <v>0</v>
      </c>
    </row>
    <row r="97" spans="1:12" ht="24.75" customHeight="1">
      <c r="A97" s="17"/>
      <c r="B97" s="17"/>
      <c r="C97" s="17"/>
      <c r="D97" s="137"/>
      <c r="E97" s="137"/>
      <c r="F97" s="137"/>
      <c r="G97" s="137"/>
      <c r="H97" s="137"/>
      <c r="I97" s="137"/>
      <c r="J97" s="137"/>
      <c r="K97" s="137"/>
      <c r="L97" s="137"/>
    </row>
    <row r="98" spans="1:12" ht="24.75" customHeight="1">
      <c r="A98" s="17"/>
      <c r="B98" s="17"/>
      <c r="C98" s="17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1:12" ht="24.75" customHeight="1">
      <c r="A99" s="17"/>
      <c r="B99" s="17"/>
      <c r="C99" s="17"/>
      <c r="D99" s="137"/>
      <c r="E99" s="137"/>
      <c r="F99" s="137"/>
      <c r="G99" s="137"/>
      <c r="H99" s="137"/>
      <c r="I99" s="137"/>
      <c r="J99" s="137"/>
      <c r="K99" s="137"/>
      <c r="L99" s="137">
        <f t="shared" si="3"/>
        <v>0</v>
      </c>
    </row>
    <row r="100" spans="1:12" ht="24.75" customHeight="1">
      <c r="A100" s="17"/>
      <c r="B100" s="17"/>
      <c r="C100" s="17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1:12" ht="24.75" customHeight="1">
      <c r="A101" s="17"/>
      <c r="B101" s="17"/>
      <c r="C101" s="17"/>
      <c r="D101" s="137"/>
      <c r="E101" s="137"/>
      <c r="F101" s="137"/>
      <c r="G101" s="137"/>
      <c r="H101" s="137"/>
      <c r="I101" s="137"/>
      <c r="J101" s="137"/>
      <c r="K101" s="137"/>
      <c r="L101" s="137"/>
    </row>
    <row r="102" spans="1:12" ht="24.75" customHeight="1">
      <c r="A102" s="17"/>
      <c r="B102" s="17"/>
      <c r="C102" s="1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1:12" ht="24.75" customHeight="1">
      <c r="A103" s="17"/>
      <c r="B103" s="17"/>
      <c r="C103" s="1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1:12" ht="24.75" customHeight="1">
      <c r="A104" s="17"/>
      <c r="B104" s="17"/>
      <c r="C104" s="17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1:12" ht="24.75" customHeight="1">
      <c r="A105" s="17"/>
      <c r="B105" s="17"/>
      <c r="C105" s="1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1:12" ht="24.75" customHeight="1">
      <c r="A106" s="17"/>
      <c r="B106" s="17"/>
      <c r="C106" s="17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1:12" ht="24.75" customHeight="1">
      <c r="A107" s="17"/>
      <c r="B107" s="17"/>
      <c r="C107" s="17"/>
      <c r="D107" s="137"/>
      <c r="E107" s="137"/>
      <c r="F107" s="137"/>
      <c r="G107" s="137"/>
      <c r="H107" s="137"/>
      <c r="I107" s="137"/>
      <c r="J107" s="137"/>
      <c r="K107" s="137"/>
      <c r="L107" s="137"/>
    </row>
    <row r="108" spans="1:12" ht="24.75" customHeight="1">
      <c r="A108" s="17"/>
      <c r="B108" s="17"/>
      <c r="C108" s="17"/>
      <c r="D108" s="153"/>
      <c r="E108" s="153"/>
      <c r="F108" s="153"/>
      <c r="G108" s="153"/>
      <c r="H108" s="153"/>
      <c r="I108" s="153"/>
      <c r="J108" s="153"/>
      <c r="K108" s="137"/>
      <c r="L108" s="137"/>
    </row>
    <row r="109" spans="1:12" ht="24.75" customHeight="1">
      <c r="A109" s="31"/>
      <c r="B109" s="31" t="s">
        <v>67</v>
      </c>
      <c r="C109" s="31"/>
      <c r="D109" s="138">
        <f>D86+D90+D94</f>
        <v>2308063.352</v>
      </c>
      <c r="E109" s="138">
        <f aca="true" t="shared" si="4" ref="E109:K109">E86+E90+E94</f>
        <v>0</v>
      </c>
      <c r="F109" s="138">
        <f t="shared" si="4"/>
        <v>0</v>
      </c>
      <c r="G109" s="138">
        <f t="shared" si="4"/>
        <v>168904.68099999998</v>
      </c>
      <c r="H109" s="138">
        <f t="shared" si="4"/>
        <v>0</v>
      </c>
      <c r="I109" s="138">
        <f t="shared" si="4"/>
        <v>13739.28</v>
      </c>
      <c r="J109" s="138">
        <f t="shared" si="4"/>
        <v>0</v>
      </c>
      <c r="K109" s="138">
        <f t="shared" si="4"/>
        <v>0</v>
      </c>
      <c r="L109" s="138">
        <f>L86+L90+L94</f>
        <v>2490707.313</v>
      </c>
    </row>
    <row r="110" spans="1:12" ht="24.75" customHeight="1">
      <c r="A110" s="119"/>
      <c r="B110" s="119"/>
      <c r="C110" s="119"/>
      <c r="D110" s="162"/>
      <c r="E110" s="162"/>
      <c r="F110" s="162"/>
      <c r="G110" s="162"/>
      <c r="H110" s="162"/>
      <c r="I110" s="162"/>
      <c r="J110" s="162"/>
      <c r="K110" s="162"/>
      <c r="L110" s="162"/>
    </row>
    <row r="111" spans="1:12" ht="18" customHeight="1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</row>
    <row r="113" spans="1:12" ht="18" customHeight="1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</row>
    <row r="114" spans="1:12" s="4" customFormat="1" ht="18" customHeight="1">
      <c r="A114" s="182">
        <v>27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</row>
    <row r="115" ht="6" customHeight="1"/>
    <row r="116" spans="1:12" ht="17.25" customHeight="1">
      <c r="A116" s="170" t="s">
        <v>69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</row>
    <row r="117" spans="1:12" ht="18" customHeight="1">
      <c r="A117" s="8"/>
      <c r="J117" s="10"/>
      <c r="K117" s="10"/>
      <c r="L117" s="11" t="s">
        <v>106</v>
      </c>
    </row>
    <row r="118" spans="10:12" ht="18" customHeight="1">
      <c r="J118" s="171" t="s">
        <v>25</v>
      </c>
      <c r="K118" s="171"/>
      <c r="L118" s="171"/>
    </row>
    <row r="119" spans="1:12" s="4" customFormat="1" ht="18" customHeight="1">
      <c r="A119" s="163" t="s">
        <v>70</v>
      </c>
      <c r="B119" s="36"/>
      <c r="C119" s="36"/>
      <c r="D119" s="184" t="s">
        <v>78</v>
      </c>
      <c r="E119" s="185"/>
      <c r="F119" s="185"/>
      <c r="G119" s="185"/>
      <c r="H119" s="185"/>
      <c r="I119" s="185"/>
      <c r="J119" s="185"/>
      <c r="K119" s="185"/>
      <c r="L119" s="186"/>
    </row>
    <row r="120" spans="1:12" ht="18" customHeight="1">
      <c r="A120" s="209"/>
      <c r="B120" s="166" t="s">
        <v>5</v>
      </c>
      <c r="C120" s="166" t="s">
        <v>6</v>
      </c>
      <c r="D120" s="165" t="s">
        <v>71</v>
      </c>
      <c r="E120" s="165" t="s">
        <v>72</v>
      </c>
      <c r="F120" s="165" t="s">
        <v>73</v>
      </c>
      <c r="G120" s="165" t="s">
        <v>74</v>
      </c>
      <c r="H120" s="175" t="s">
        <v>75</v>
      </c>
      <c r="I120" s="177"/>
      <c r="J120" s="163" t="s">
        <v>111</v>
      </c>
      <c r="K120" s="165" t="s">
        <v>79</v>
      </c>
      <c r="L120" s="165" t="s">
        <v>23</v>
      </c>
    </row>
    <row r="121" spans="1:12" ht="18" customHeight="1">
      <c r="A121" s="163"/>
      <c r="B121" s="166"/>
      <c r="C121" s="166"/>
      <c r="D121" s="165"/>
      <c r="E121" s="165"/>
      <c r="F121" s="165"/>
      <c r="G121" s="165"/>
      <c r="H121" s="165" t="s">
        <v>16</v>
      </c>
      <c r="I121" s="16" t="s">
        <v>76</v>
      </c>
      <c r="J121" s="163"/>
      <c r="K121" s="166"/>
      <c r="L121" s="165"/>
    </row>
    <row r="122" spans="1:12" ht="18" customHeight="1">
      <c r="A122" s="164"/>
      <c r="B122" s="17"/>
      <c r="C122" s="17"/>
      <c r="D122" s="167"/>
      <c r="E122" s="167"/>
      <c r="F122" s="167"/>
      <c r="G122" s="167"/>
      <c r="H122" s="167"/>
      <c r="I122" s="20" t="s">
        <v>77</v>
      </c>
      <c r="J122" s="164"/>
      <c r="K122" s="167"/>
      <c r="L122" s="167"/>
    </row>
    <row r="123" spans="1:12" ht="18" customHeight="1">
      <c r="A123" s="22">
        <v>1</v>
      </c>
      <c r="B123" s="22">
        <v>2</v>
      </c>
      <c r="C123" s="22">
        <v>3</v>
      </c>
      <c r="D123" s="22">
        <v>4</v>
      </c>
      <c r="E123" s="22">
        <v>5</v>
      </c>
      <c r="F123" s="22">
        <v>6</v>
      </c>
      <c r="G123" s="22">
        <v>7</v>
      </c>
      <c r="H123" s="22">
        <v>8</v>
      </c>
      <c r="I123" s="22">
        <v>9</v>
      </c>
      <c r="J123" s="22">
        <v>10</v>
      </c>
      <c r="K123" s="22">
        <v>11</v>
      </c>
      <c r="L123" s="22">
        <v>12</v>
      </c>
    </row>
    <row r="124" spans="1:12" ht="18" customHeight="1">
      <c r="A124" s="17"/>
      <c r="B124" s="17"/>
      <c r="C124" s="17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" customHeight="1">
      <c r="A125" s="17"/>
      <c r="B125" s="25"/>
      <c r="C125" s="17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" customHeight="1">
      <c r="A126" s="23">
        <v>1</v>
      </c>
      <c r="B126" s="6" t="s">
        <v>68</v>
      </c>
      <c r="C126" s="17" t="s">
        <v>26</v>
      </c>
      <c r="D126" s="135">
        <v>1364.058</v>
      </c>
      <c r="E126" s="137"/>
      <c r="F126" s="137"/>
      <c r="G126" s="135"/>
      <c r="H126" s="137"/>
      <c r="I126" s="135"/>
      <c r="J126" s="137"/>
      <c r="K126" s="137"/>
      <c r="L126" s="137">
        <f>SUM(D126:K126)</f>
        <v>1364.058</v>
      </c>
    </row>
    <row r="127" spans="1:12" ht="18" customHeight="1">
      <c r="A127" s="117"/>
      <c r="B127" s="17" t="s">
        <v>69</v>
      </c>
      <c r="C127" s="17" t="s">
        <v>27</v>
      </c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1:12" ht="18" customHeight="1">
      <c r="A128" s="17"/>
      <c r="B128" s="17"/>
      <c r="C128" s="1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1:12" ht="18" customHeight="1">
      <c r="A129" s="17"/>
      <c r="B129" s="17"/>
      <c r="C129" s="1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1:12" ht="18" customHeight="1">
      <c r="A130" s="17"/>
      <c r="B130" s="17"/>
      <c r="C130" s="1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1:12" ht="18" customHeight="1">
      <c r="A131" s="17"/>
      <c r="B131" s="17"/>
      <c r="C131" s="1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1:12" ht="18" customHeight="1">
      <c r="A132" s="17"/>
      <c r="B132" s="17"/>
      <c r="C132" s="1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1:12" ht="18" customHeight="1">
      <c r="A133" s="17"/>
      <c r="B133" s="17"/>
      <c r="C133" s="1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1:12" ht="18" customHeight="1">
      <c r="A134" s="17"/>
      <c r="B134" s="17"/>
      <c r="C134" s="1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1:12" ht="18" customHeight="1">
      <c r="A135" s="17"/>
      <c r="B135" s="17"/>
      <c r="C135" s="1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1:12" ht="18" customHeight="1">
      <c r="A136" s="17"/>
      <c r="B136" s="17"/>
      <c r="C136" s="1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1:12" ht="18" customHeight="1">
      <c r="A137" s="17"/>
      <c r="B137" s="17"/>
      <c r="C137" s="1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1:12" ht="18" customHeight="1">
      <c r="A138" s="17"/>
      <c r="B138" s="17"/>
      <c r="C138" s="1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1:12" ht="18" customHeight="1">
      <c r="A139" s="17"/>
      <c r="B139" s="17"/>
      <c r="C139" s="1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1:12" ht="18" customHeight="1">
      <c r="A140" s="17"/>
      <c r="B140" s="17"/>
      <c r="C140" s="1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1:12" ht="18" customHeight="1">
      <c r="A141" s="17"/>
      <c r="B141" s="17"/>
      <c r="C141" s="1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1:12" ht="18" customHeight="1">
      <c r="A142" s="17"/>
      <c r="B142" s="17"/>
      <c r="C142" s="1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1:12" ht="18" customHeight="1">
      <c r="A143" s="17"/>
      <c r="B143" s="17"/>
      <c r="C143" s="1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1:12" ht="18" customHeight="1">
      <c r="A144" s="17"/>
      <c r="B144" s="17"/>
      <c r="C144" s="1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1:12" ht="18" customHeight="1">
      <c r="A145" s="17"/>
      <c r="B145" s="17"/>
      <c r="C145" s="1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1:12" ht="18" customHeight="1">
      <c r="A146" s="17"/>
      <c r="B146" s="17"/>
      <c r="C146" s="1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1:12" ht="18" customHeight="1">
      <c r="A147" s="17"/>
      <c r="B147" s="17"/>
      <c r="C147" s="17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1:12" ht="18" customHeight="1">
      <c r="A148" s="17"/>
      <c r="B148" s="17"/>
      <c r="C148" s="17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1:12" ht="18" customHeight="1">
      <c r="A149" s="17"/>
      <c r="B149" s="17"/>
      <c r="C149" s="17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1:12" ht="18" customHeight="1">
      <c r="A150" s="17"/>
      <c r="B150" s="17"/>
      <c r="C150" s="17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1:12" ht="18" customHeight="1">
      <c r="A151" s="17"/>
      <c r="B151" s="17"/>
      <c r="C151" s="17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1:12" ht="18" customHeight="1">
      <c r="A152" s="17"/>
      <c r="B152" s="17"/>
      <c r="C152" s="17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1:12" ht="18" customHeight="1">
      <c r="A153" s="17"/>
      <c r="B153" s="17"/>
      <c r="C153" s="17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1:12" ht="18" customHeight="1">
      <c r="A154" s="17"/>
      <c r="B154" s="17"/>
      <c r="C154" s="17"/>
      <c r="D154" s="153"/>
      <c r="E154" s="153"/>
      <c r="F154" s="153"/>
      <c r="G154" s="153"/>
      <c r="H154" s="153"/>
      <c r="I154" s="153"/>
      <c r="J154" s="153"/>
      <c r="K154" s="137"/>
      <c r="L154" s="137"/>
    </row>
    <row r="155" spans="1:12" s="118" customFormat="1" ht="18" customHeight="1">
      <c r="A155" s="31"/>
      <c r="B155" s="31" t="s">
        <v>67</v>
      </c>
      <c r="C155" s="31"/>
      <c r="D155" s="138">
        <f>D126</f>
        <v>1364.058</v>
      </c>
      <c r="E155" s="138">
        <f>E126</f>
        <v>0</v>
      </c>
      <c r="F155" s="138">
        <f>F126</f>
        <v>0</v>
      </c>
      <c r="G155" s="138">
        <f>G126</f>
        <v>0</v>
      </c>
      <c r="H155" s="154"/>
      <c r="I155" s="138"/>
      <c r="J155" s="138"/>
      <c r="K155" s="138"/>
      <c r="L155" s="138">
        <f>L126</f>
        <v>1364.058</v>
      </c>
    </row>
    <row r="157" spans="1:12" ht="18" customHeight="1">
      <c r="A157" s="208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</row>
    <row r="158" spans="1:12" ht="18" customHeight="1">
      <c r="A158" s="208" t="s">
        <v>81</v>
      </c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</row>
    <row r="159" spans="1:12" s="4" customFormat="1" ht="27" customHeight="1">
      <c r="A159" s="182">
        <v>29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</row>
    <row r="160" spans="1:12" ht="24" customHeight="1">
      <c r="A160" s="170" t="s">
        <v>83</v>
      </c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</row>
    <row r="161" spans="1:12" ht="18" customHeight="1">
      <c r="A161" s="8"/>
      <c r="J161" s="10"/>
      <c r="K161" s="10"/>
      <c r="L161" s="11" t="s">
        <v>123</v>
      </c>
    </row>
    <row r="162" spans="10:12" ht="18" customHeight="1">
      <c r="J162" s="171" t="s">
        <v>25</v>
      </c>
      <c r="K162" s="171"/>
      <c r="L162" s="171"/>
    </row>
    <row r="163" spans="1:12" s="4" customFormat="1" ht="18" customHeight="1">
      <c r="A163" s="163" t="s">
        <v>70</v>
      </c>
      <c r="B163" s="36"/>
      <c r="C163" s="36"/>
      <c r="D163" s="184" t="s">
        <v>78</v>
      </c>
      <c r="E163" s="185"/>
      <c r="F163" s="185"/>
      <c r="G163" s="185"/>
      <c r="H163" s="185"/>
      <c r="I163" s="185"/>
      <c r="J163" s="185"/>
      <c r="K163" s="185"/>
      <c r="L163" s="186"/>
    </row>
    <row r="164" spans="1:12" ht="18" customHeight="1">
      <c r="A164" s="209"/>
      <c r="B164" s="166" t="s">
        <v>5</v>
      </c>
      <c r="C164" s="166" t="s">
        <v>6</v>
      </c>
      <c r="D164" s="165" t="s">
        <v>71</v>
      </c>
      <c r="E164" s="165" t="s">
        <v>72</v>
      </c>
      <c r="F164" s="165" t="s">
        <v>73</v>
      </c>
      <c r="G164" s="165" t="s">
        <v>74</v>
      </c>
      <c r="H164" s="175" t="s">
        <v>75</v>
      </c>
      <c r="I164" s="177"/>
      <c r="J164" s="163" t="s">
        <v>111</v>
      </c>
      <c r="K164" s="165" t="s">
        <v>79</v>
      </c>
      <c r="L164" s="165" t="s">
        <v>23</v>
      </c>
    </row>
    <row r="165" spans="1:12" ht="18" customHeight="1">
      <c r="A165" s="163"/>
      <c r="B165" s="166"/>
      <c r="C165" s="166"/>
      <c r="D165" s="165"/>
      <c r="E165" s="165"/>
      <c r="F165" s="165"/>
      <c r="G165" s="165"/>
      <c r="H165" s="165" t="s">
        <v>16</v>
      </c>
      <c r="I165" s="16" t="s">
        <v>76</v>
      </c>
      <c r="J165" s="163"/>
      <c r="K165" s="166"/>
      <c r="L165" s="165"/>
    </row>
    <row r="166" spans="1:12" ht="18" customHeight="1">
      <c r="A166" s="164"/>
      <c r="B166" s="17"/>
      <c r="C166" s="17"/>
      <c r="D166" s="167"/>
      <c r="E166" s="167"/>
      <c r="F166" s="167"/>
      <c r="G166" s="167"/>
      <c r="H166" s="167"/>
      <c r="I166" s="20" t="s">
        <v>77</v>
      </c>
      <c r="J166" s="164"/>
      <c r="K166" s="167"/>
      <c r="L166" s="167"/>
    </row>
    <row r="167" spans="1:12" ht="18" customHeight="1">
      <c r="A167" s="22">
        <v>1</v>
      </c>
      <c r="B167" s="22">
        <v>2</v>
      </c>
      <c r="C167" s="22">
        <v>3</v>
      </c>
      <c r="D167" s="22">
        <v>4</v>
      </c>
      <c r="E167" s="22">
        <v>5</v>
      </c>
      <c r="F167" s="22">
        <v>6</v>
      </c>
      <c r="G167" s="22">
        <v>7</v>
      </c>
      <c r="H167" s="22">
        <v>8</v>
      </c>
      <c r="I167" s="22">
        <v>9</v>
      </c>
      <c r="J167" s="22">
        <v>10</v>
      </c>
      <c r="K167" s="22">
        <v>11</v>
      </c>
      <c r="L167" s="22">
        <v>12</v>
      </c>
    </row>
    <row r="168" spans="1:12" ht="19.5" customHeight="1">
      <c r="A168" s="17"/>
      <c r="B168" s="17"/>
      <c r="C168" s="17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9.5" customHeight="1">
      <c r="A169" s="17"/>
      <c r="B169" s="25"/>
      <c r="C169" s="17"/>
      <c r="D169" s="1"/>
      <c r="E169" s="1"/>
      <c r="F169" s="1"/>
      <c r="G169" s="1"/>
      <c r="H169" s="1"/>
      <c r="I169" s="1"/>
      <c r="J169" s="1"/>
      <c r="K169" s="1"/>
      <c r="L169" s="1"/>
    </row>
    <row r="170" spans="1:14" ht="19.5" customHeight="1">
      <c r="A170" s="23">
        <v>1</v>
      </c>
      <c r="B170" s="6" t="s">
        <v>83</v>
      </c>
      <c r="C170" s="17" t="s">
        <v>159</v>
      </c>
      <c r="D170" s="135">
        <v>620.353</v>
      </c>
      <c r="E170" s="137"/>
      <c r="F170" s="137">
        <v>800</v>
      </c>
      <c r="G170" s="135">
        <v>61798.179</v>
      </c>
      <c r="H170" s="137"/>
      <c r="I170" s="135"/>
      <c r="J170" s="137"/>
      <c r="K170" s="137"/>
      <c r="L170" s="137">
        <f>SUM(D170:K170)</f>
        <v>63218.532</v>
      </c>
      <c r="N170" s="6">
        <f>112995.215-728.661</f>
        <v>112266.554</v>
      </c>
    </row>
    <row r="171" spans="1:12" ht="19.5" customHeight="1">
      <c r="A171" s="117"/>
      <c r="B171" s="17"/>
      <c r="C171" s="17" t="s">
        <v>160</v>
      </c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1:12" ht="19.5" customHeight="1">
      <c r="A172" s="17"/>
      <c r="B172" s="17"/>
      <c r="C172" s="42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1:12" ht="19.5" customHeight="1">
      <c r="A173" s="17"/>
      <c r="B173" s="17"/>
      <c r="C173" s="42" t="s">
        <v>1</v>
      </c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1:12" ht="19.5" customHeight="1">
      <c r="A174" s="17"/>
      <c r="B174" s="17"/>
      <c r="C174" s="17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1:12" ht="19.5" customHeight="1">
      <c r="A175" s="17"/>
      <c r="B175" s="17"/>
      <c r="C175" s="17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1:12" ht="19.5" customHeight="1">
      <c r="A176" s="17"/>
      <c r="B176" s="17"/>
      <c r="C176" s="17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1:12" ht="19.5" customHeight="1">
      <c r="A177" s="17"/>
      <c r="B177" s="17"/>
      <c r="C177" s="17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1:12" ht="19.5" customHeight="1">
      <c r="A178" s="17"/>
      <c r="B178" s="17"/>
      <c r="C178" s="17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1:12" ht="19.5" customHeight="1">
      <c r="A179" s="17"/>
      <c r="B179" s="17"/>
      <c r="C179" s="17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1:12" ht="19.5" customHeight="1">
      <c r="A180" s="17"/>
      <c r="B180" s="17"/>
      <c r="C180" s="17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1:12" ht="19.5" customHeight="1">
      <c r="A181" s="17"/>
      <c r="B181" s="17"/>
      <c r="C181" s="17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1:12" ht="19.5" customHeight="1">
      <c r="A182" s="17"/>
      <c r="B182" s="17"/>
      <c r="C182" s="17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1:12" ht="19.5" customHeight="1">
      <c r="A183" s="17"/>
      <c r="B183" s="17"/>
      <c r="C183" s="1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1:12" ht="19.5" customHeight="1">
      <c r="A184" s="17"/>
      <c r="B184" s="17"/>
      <c r="C184" s="1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1:12" ht="19.5" customHeight="1">
      <c r="A185" s="17"/>
      <c r="B185" s="17"/>
      <c r="C185" s="17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1:12" ht="19.5" customHeight="1">
      <c r="A186" s="17"/>
      <c r="B186" s="17"/>
      <c r="C186" s="17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1:12" ht="19.5" customHeight="1">
      <c r="A187" s="17"/>
      <c r="B187" s="17"/>
      <c r="C187" s="17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1:12" ht="19.5" customHeight="1">
      <c r="A188" s="17"/>
      <c r="B188" s="17"/>
      <c r="C188" s="17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1:12" ht="19.5" customHeight="1">
      <c r="A189" s="17"/>
      <c r="B189" s="17"/>
      <c r="C189" s="17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1:12" ht="19.5" customHeight="1">
      <c r="A190" s="17"/>
      <c r="B190" s="17"/>
      <c r="C190" s="17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1:12" ht="19.5" customHeight="1">
      <c r="A191" s="17"/>
      <c r="B191" s="17"/>
      <c r="C191" s="1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ht="19.5" customHeight="1">
      <c r="A192" s="17"/>
      <c r="B192" s="17"/>
      <c r="C192" s="1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ht="19.5" customHeight="1">
      <c r="A193" s="17"/>
      <c r="B193" s="17"/>
      <c r="C193" s="1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ht="19.5" customHeight="1">
      <c r="A194" s="17"/>
      <c r="B194" s="17"/>
      <c r="C194" s="17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1:12" ht="19.5" customHeight="1">
      <c r="A195" s="17"/>
      <c r="B195" s="17"/>
      <c r="C195" s="17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1:12" ht="19.5" customHeight="1">
      <c r="A196" s="17"/>
      <c r="B196" s="17"/>
      <c r="C196" s="17"/>
      <c r="D196" s="153"/>
      <c r="E196" s="153"/>
      <c r="F196" s="153"/>
      <c r="G196" s="153"/>
      <c r="H196" s="153"/>
      <c r="I196" s="153"/>
      <c r="J196" s="153"/>
      <c r="K196" s="137"/>
      <c r="L196" s="137"/>
    </row>
    <row r="197" spans="1:12" ht="29.25" customHeight="1">
      <c r="A197" s="31"/>
      <c r="B197" s="31" t="s">
        <v>67</v>
      </c>
      <c r="C197" s="31"/>
      <c r="D197" s="138">
        <f>D170</f>
        <v>620.353</v>
      </c>
      <c r="E197" s="138">
        <f>E170</f>
        <v>0</v>
      </c>
      <c r="F197" s="138">
        <f>F170</f>
        <v>800</v>
      </c>
      <c r="G197" s="138">
        <f>G170</f>
        <v>61798.179</v>
      </c>
      <c r="H197" s="154"/>
      <c r="I197" s="138"/>
      <c r="J197" s="138"/>
      <c r="K197" s="138"/>
      <c r="L197" s="138">
        <f>L170</f>
        <v>63218.532</v>
      </c>
    </row>
    <row r="199" spans="1:12" ht="18" customHeight="1">
      <c r="A199" s="208" t="s">
        <v>81</v>
      </c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</row>
    <row r="200" spans="1:12" ht="19.5" customHeight="1">
      <c r="A200" s="208" t="s">
        <v>81</v>
      </c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</row>
    <row r="201" spans="1:12" s="4" customFormat="1" ht="19.5" customHeight="1">
      <c r="A201" s="182">
        <v>31</v>
      </c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</row>
    <row r="202" spans="1:12" ht="29.25" customHeight="1">
      <c r="A202" s="170" t="s">
        <v>85</v>
      </c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</row>
    <row r="203" spans="1:12" ht="19.5" customHeight="1">
      <c r="A203" s="8"/>
      <c r="L203" s="33" t="s">
        <v>133</v>
      </c>
    </row>
    <row r="204" ht="19.5" customHeight="1">
      <c r="L204" s="33" t="s">
        <v>25</v>
      </c>
    </row>
    <row r="205" spans="1:12" s="4" customFormat="1" ht="19.5" customHeight="1">
      <c r="A205" s="163" t="s">
        <v>70</v>
      </c>
      <c r="B205" s="36"/>
      <c r="C205" s="36"/>
      <c r="D205" s="184" t="s">
        <v>78</v>
      </c>
      <c r="E205" s="185"/>
      <c r="F205" s="185"/>
      <c r="G205" s="185"/>
      <c r="H205" s="185"/>
      <c r="I205" s="185"/>
      <c r="J205" s="185"/>
      <c r="K205" s="185"/>
      <c r="L205" s="186"/>
    </row>
    <row r="206" spans="1:12" ht="19.5" customHeight="1">
      <c r="A206" s="209"/>
      <c r="B206" s="166" t="s">
        <v>5</v>
      </c>
      <c r="C206" s="166" t="s">
        <v>6</v>
      </c>
      <c r="D206" s="165" t="s">
        <v>71</v>
      </c>
      <c r="E206" s="165" t="s">
        <v>72</v>
      </c>
      <c r="F206" s="165" t="s">
        <v>73</v>
      </c>
      <c r="G206" s="165" t="s">
        <v>74</v>
      </c>
      <c r="H206" s="175" t="s">
        <v>75</v>
      </c>
      <c r="I206" s="177"/>
      <c r="J206" s="163" t="s">
        <v>111</v>
      </c>
      <c r="K206" s="165" t="s">
        <v>79</v>
      </c>
      <c r="L206" s="165" t="s">
        <v>23</v>
      </c>
    </row>
    <row r="207" spans="1:12" ht="19.5" customHeight="1">
      <c r="A207" s="163"/>
      <c r="B207" s="166"/>
      <c r="C207" s="166"/>
      <c r="D207" s="165"/>
      <c r="E207" s="165"/>
      <c r="F207" s="165"/>
      <c r="G207" s="165"/>
      <c r="H207" s="165" t="s">
        <v>16</v>
      </c>
      <c r="I207" s="16" t="s">
        <v>76</v>
      </c>
      <c r="J207" s="163"/>
      <c r="K207" s="166"/>
      <c r="L207" s="165"/>
    </row>
    <row r="208" spans="1:12" ht="19.5" customHeight="1">
      <c r="A208" s="164"/>
      <c r="B208" s="17"/>
      <c r="C208" s="17"/>
      <c r="D208" s="167"/>
      <c r="E208" s="167"/>
      <c r="F208" s="167"/>
      <c r="G208" s="167"/>
      <c r="H208" s="167"/>
      <c r="I208" s="20" t="s">
        <v>77</v>
      </c>
      <c r="J208" s="164"/>
      <c r="K208" s="167"/>
      <c r="L208" s="167"/>
    </row>
    <row r="209" spans="1:12" ht="19.5" customHeight="1">
      <c r="A209" s="22">
        <v>1</v>
      </c>
      <c r="B209" s="22">
        <v>2</v>
      </c>
      <c r="C209" s="22">
        <v>3</v>
      </c>
      <c r="D209" s="22">
        <v>4</v>
      </c>
      <c r="E209" s="22">
        <v>5</v>
      </c>
      <c r="F209" s="22">
        <v>6</v>
      </c>
      <c r="G209" s="22">
        <v>7</v>
      </c>
      <c r="H209" s="22">
        <v>8</v>
      </c>
      <c r="I209" s="22">
        <v>9</v>
      </c>
      <c r="J209" s="22">
        <v>10</v>
      </c>
      <c r="K209" s="22">
        <v>11</v>
      </c>
      <c r="L209" s="22">
        <v>12</v>
      </c>
    </row>
    <row r="210" spans="1:12" ht="19.5" customHeight="1">
      <c r="A210" s="17"/>
      <c r="B210" s="17"/>
      <c r="C210" s="17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9.5" customHeight="1">
      <c r="A211" s="17"/>
      <c r="B211" s="25"/>
      <c r="C211" s="17"/>
      <c r="D211" s="1"/>
      <c r="E211" s="1"/>
      <c r="F211" s="1"/>
      <c r="G211" s="1"/>
      <c r="H211" s="1"/>
      <c r="I211" s="1"/>
      <c r="J211" s="1"/>
      <c r="K211" s="1"/>
      <c r="L211" s="1"/>
    </row>
    <row r="212" spans="1:14" ht="19.5" customHeight="1">
      <c r="A212" s="23">
        <v>1</v>
      </c>
      <c r="B212" s="17" t="s">
        <v>85</v>
      </c>
      <c r="C212" s="42" t="s">
        <v>85</v>
      </c>
      <c r="D212" s="135">
        <v>23413.992</v>
      </c>
      <c r="E212" s="137"/>
      <c r="F212" s="137">
        <v>14881.713</v>
      </c>
      <c r="G212" s="135">
        <v>8565.298</v>
      </c>
      <c r="H212" s="137"/>
      <c r="I212" s="135"/>
      <c r="J212" s="137"/>
      <c r="K212" s="137"/>
      <c r="L212" s="137">
        <f>SUM(D212:K212)</f>
        <v>46861.003000000004</v>
      </c>
      <c r="N212" s="6">
        <f>9859.635-1882.724</f>
        <v>7976.911</v>
      </c>
    </row>
    <row r="213" spans="1:12" ht="19.5" customHeight="1">
      <c r="A213" s="117"/>
      <c r="B213" s="17"/>
      <c r="C213" s="42" t="s">
        <v>220</v>
      </c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1:12" ht="19.5" customHeight="1">
      <c r="A214" s="17"/>
      <c r="B214" s="17"/>
      <c r="C214" s="42" t="s">
        <v>161</v>
      </c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1:12" ht="19.5" customHeight="1">
      <c r="A215" s="17"/>
      <c r="B215" s="17"/>
      <c r="C215" s="14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1:12" ht="19.5" customHeight="1">
      <c r="A216" s="17"/>
      <c r="B216" s="17"/>
      <c r="C216" s="17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1:12" ht="19.5" customHeight="1">
      <c r="A217" s="17"/>
      <c r="B217" s="17"/>
      <c r="C217" s="17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1:12" ht="19.5" customHeight="1">
      <c r="A218" s="17"/>
      <c r="B218" s="17"/>
      <c r="C218" s="1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1:12" ht="19.5" customHeight="1">
      <c r="A219" s="17"/>
      <c r="B219" s="17"/>
      <c r="C219" s="17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1:12" ht="19.5" customHeight="1">
      <c r="A220" s="17"/>
      <c r="B220" s="17"/>
      <c r="C220" s="17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1:12" ht="19.5" customHeight="1">
      <c r="A221" s="17"/>
      <c r="B221" s="17"/>
      <c r="C221" s="17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1:12" ht="19.5" customHeight="1">
      <c r="A222" s="17"/>
      <c r="B222" s="17"/>
      <c r="C222" s="17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1:12" ht="19.5" customHeight="1">
      <c r="A223" s="17"/>
      <c r="B223" s="17"/>
      <c r="C223" s="17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1:12" ht="19.5" customHeight="1">
      <c r="A224" s="17"/>
      <c r="B224" s="17"/>
      <c r="C224" s="17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1:12" ht="19.5" customHeight="1">
      <c r="A225" s="17"/>
      <c r="B225" s="17"/>
      <c r="C225" s="17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1:12" ht="19.5" customHeight="1">
      <c r="A226" s="17"/>
      <c r="B226" s="17"/>
      <c r="C226" s="17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1:12" ht="19.5" customHeight="1">
      <c r="A227" s="17"/>
      <c r="B227" s="17"/>
      <c r="C227" s="17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1:12" ht="19.5" customHeight="1">
      <c r="A228" s="17"/>
      <c r="B228" s="17"/>
      <c r="C228" s="17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1:12" ht="19.5" customHeight="1">
      <c r="A229" s="17"/>
      <c r="B229" s="17"/>
      <c r="C229" s="17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1:12" ht="19.5" customHeight="1">
      <c r="A230" s="17"/>
      <c r="B230" s="17"/>
      <c r="C230" s="17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1:12" ht="19.5" customHeight="1">
      <c r="A231" s="17"/>
      <c r="B231" s="17"/>
      <c r="C231" s="17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1:12" ht="19.5" customHeight="1">
      <c r="A232" s="17"/>
      <c r="B232" s="17"/>
      <c r="C232" s="17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1:12" ht="19.5" customHeight="1">
      <c r="A233" s="17"/>
      <c r="B233" s="17"/>
      <c r="C233" s="17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1:12" ht="19.5" customHeight="1">
      <c r="A234" s="17"/>
      <c r="B234" s="17"/>
      <c r="C234" s="17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1:12" ht="19.5" customHeight="1">
      <c r="A235" s="17"/>
      <c r="B235" s="17"/>
      <c r="C235" s="17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1:12" ht="19.5" customHeight="1">
      <c r="A236" s="17"/>
      <c r="B236" s="17"/>
      <c r="C236" s="17"/>
      <c r="D236" s="153"/>
      <c r="E236" s="153"/>
      <c r="F236" s="153"/>
      <c r="G236" s="153"/>
      <c r="H236" s="153"/>
      <c r="I236" s="153"/>
      <c r="J236" s="153"/>
      <c r="K236" s="137"/>
      <c r="L236" s="137"/>
    </row>
    <row r="237" spans="1:12" ht="33.75" customHeight="1">
      <c r="A237" s="31"/>
      <c r="B237" s="31" t="s">
        <v>67</v>
      </c>
      <c r="C237" s="31"/>
      <c r="D237" s="138">
        <f>D212</f>
        <v>23413.992</v>
      </c>
      <c r="E237" s="138">
        <f>E212</f>
        <v>0</v>
      </c>
      <c r="F237" s="138">
        <f>F212</f>
        <v>14881.713</v>
      </c>
      <c r="G237" s="138">
        <f>G212</f>
        <v>8565.298</v>
      </c>
      <c r="H237" s="154"/>
      <c r="I237" s="138"/>
      <c r="J237" s="138"/>
      <c r="K237" s="138"/>
      <c r="L237" s="138">
        <f>L212</f>
        <v>46861.003000000004</v>
      </c>
    </row>
    <row r="238" spans="1:12" ht="22.5" customHeight="1">
      <c r="A238" s="119"/>
      <c r="B238" s="119"/>
      <c r="C238" s="119"/>
      <c r="D238" s="126"/>
      <c r="E238" s="126"/>
      <c r="F238" s="126"/>
      <c r="G238" s="126"/>
      <c r="H238" s="127"/>
      <c r="I238" s="126"/>
      <c r="J238" s="126"/>
      <c r="K238" s="126"/>
      <c r="L238" s="126"/>
    </row>
    <row r="239" spans="1:12" ht="19.5" customHeight="1">
      <c r="A239" s="208" t="s">
        <v>81</v>
      </c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</row>
    <row r="240" spans="1:12" ht="18" customHeight="1">
      <c r="A240" s="208"/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</row>
    <row r="241" spans="1:12" s="4" customFormat="1" ht="18" customHeight="1">
      <c r="A241" s="182">
        <v>33</v>
      </c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</row>
    <row r="242" spans="1:12" ht="4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6" ht="18" customHeight="1">
      <c r="A243" s="170" t="s">
        <v>122</v>
      </c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8"/>
      <c r="N243" s="8"/>
      <c r="O243" s="8"/>
      <c r="P243" s="8"/>
    </row>
    <row r="244" spans="1:12" ht="18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9.5" customHeight="1">
      <c r="A245" s="8"/>
      <c r="L245" s="33" t="s">
        <v>135</v>
      </c>
    </row>
    <row r="246" ht="19.5" customHeight="1">
      <c r="L246" s="33" t="s">
        <v>25</v>
      </c>
    </row>
    <row r="247" spans="1:12" s="4" customFormat="1" ht="19.5" customHeight="1">
      <c r="A247" s="163" t="s">
        <v>70</v>
      </c>
      <c r="B247" s="36"/>
      <c r="C247" s="36"/>
      <c r="D247" s="184" t="s">
        <v>78</v>
      </c>
      <c r="E247" s="185"/>
      <c r="F247" s="185"/>
      <c r="G247" s="185"/>
      <c r="H247" s="185"/>
      <c r="I247" s="185"/>
      <c r="J247" s="185"/>
      <c r="K247" s="185"/>
      <c r="L247" s="186"/>
    </row>
    <row r="248" spans="1:12" ht="22.5" customHeight="1">
      <c r="A248" s="209"/>
      <c r="B248" s="166" t="s">
        <v>5</v>
      </c>
      <c r="C248" s="166" t="s">
        <v>6</v>
      </c>
      <c r="D248" s="165" t="s">
        <v>71</v>
      </c>
      <c r="E248" s="165" t="s">
        <v>72</v>
      </c>
      <c r="F248" s="165" t="s">
        <v>73</v>
      </c>
      <c r="G248" s="165" t="s">
        <v>74</v>
      </c>
      <c r="H248" s="175" t="s">
        <v>75</v>
      </c>
      <c r="I248" s="177"/>
      <c r="J248" s="163" t="s">
        <v>111</v>
      </c>
      <c r="K248" s="165" t="s">
        <v>79</v>
      </c>
      <c r="L248" s="165" t="s">
        <v>23</v>
      </c>
    </row>
    <row r="249" spans="1:12" ht="19.5" customHeight="1">
      <c r="A249" s="163"/>
      <c r="B249" s="166"/>
      <c r="C249" s="166"/>
      <c r="D249" s="165"/>
      <c r="E249" s="165"/>
      <c r="F249" s="165"/>
      <c r="G249" s="165"/>
      <c r="H249" s="165" t="s">
        <v>16</v>
      </c>
      <c r="I249" s="16" t="s">
        <v>76</v>
      </c>
      <c r="J249" s="163"/>
      <c r="K249" s="166"/>
      <c r="L249" s="165"/>
    </row>
    <row r="250" spans="1:12" ht="19.5" customHeight="1">
      <c r="A250" s="164"/>
      <c r="B250" s="17"/>
      <c r="C250" s="17"/>
      <c r="D250" s="167"/>
      <c r="E250" s="167"/>
      <c r="F250" s="167"/>
      <c r="G250" s="167"/>
      <c r="H250" s="167"/>
      <c r="I250" s="20" t="s">
        <v>77</v>
      </c>
      <c r="J250" s="164"/>
      <c r="K250" s="167"/>
      <c r="L250" s="167"/>
    </row>
    <row r="251" spans="1:12" ht="19.5" customHeight="1">
      <c r="A251" s="22">
        <v>1</v>
      </c>
      <c r="B251" s="22">
        <v>2</v>
      </c>
      <c r="C251" s="22">
        <v>3</v>
      </c>
      <c r="D251" s="22">
        <v>4</v>
      </c>
      <c r="E251" s="22">
        <v>5</v>
      </c>
      <c r="F251" s="22">
        <v>6</v>
      </c>
      <c r="G251" s="22">
        <v>7</v>
      </c>
      <c r="H251" s="22">
        <v>8</v>
      </c>
      <c r="I251" s="22">
        <v>9</v>
      </c>
      <c r="J251" s="22">
        <v>10</v>
      </c>
      <c r="K251" s="22">
        <v>11</v>
      </c>
      <c r="L251" s="22">
        <v>12</v>
      </c>
    </row>
    <row r="252" spans="1:12" ht="24.75" customHeight="1">
      <c r="A252" s="13"/>
      <c r="B252" s="17"/>
      <c r="C252" s="17"/>
      <c r="D252" s="1"/>
      <c r="E252" s="1"/>
      <c r="F252" s="1"/>
      <c r="G252" s="1"/>
      <c r="H252" s="1"/>
      <c r="I252" s="1"/>
      <c r="J252" s="1"/>
      <c r="K252" s="1"/>
      <c r="L252" s="1"/>
    </row>
    <row r="253" spans="1:14" ht="22.5" customHeight="1">
      <c r="A253" s="120">
        <v>1</v>
      </c>
      <c r="B253" s="42" t="s">
        <v>122</v>
      </c>
      <c r="C253" s="17" t="s">
        <v>26</v>
      </c>
      <c r="D253" s="135">
        <v>556903.023</v>
      </c>
      <c r="E253" s="137"/>
      <c r="F253" s="137"/>
      <c r="G253" s="135">
        <v>52791.483</v>
      </c>
      <c r="H253" s="137"/>
      <c r="I253" s="135"/>
      <c r="J253" s="137"/>
      <c r="K253" s="137"/>
      <c r="L253" s="137">
        <f>SUM(D253:K253)</f>
        <v>609694.506</v>
      </c>
      <c r="N253" s="6">
        <f>60423.092-7.5</f>
        <v>60415.592</v>
      </c>
    </row>
    <row r="254" spans="1:12" ht="22.5" customHeight="1">
      <c r="A254" s="117"/>
      <c r="B254" s="121"/>
      <c r="C254" s="17" t="s">
        <v>27</v>
      </c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1:12" ht="22.5" customHeight="1">
      <c r="A255" s="17"/>
      <c r="B255" s="121"/>
      <c r="C255" s="14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1:12" ht="22.5" customHeight="1">
      <c r="A256" s="17"/>
      <c r="B256" s="121"/>
      <c r="C256" s="42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1:12" ht="24.75" customHeight="1">
      <c r="A257" s="17"/>
      <c r="B257" s="17"/>
      <c r="C257" s="17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1:12" ht="24.75" customHeight="1">
      <c r="A258" s="17"/>
      <c r="B258" s="17"/>
      <c r="C258" s="1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1:12" ht="24.75" customHeight="1">
      <c r="A259" s="17"/>
      <c r="B259" s="17"/>
      <c r="C259" s="17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1:12" ht="24.75" customHeight="1">
      <c r="A260" s="17"/>
      <c r="B260" s="17"/>
      <c r="C260" s="1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1:12" ht="24.75" customHeight="1">
      <c r="A261" s="17"/>
      <c r="B261" s="17"/>
      <c r="C261" s="1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1:12" ht="24.75" customHeight="1">
      <c r="A262" s="17"/>
      <c r="B262" s="17"/>
      <c r="C262" s="17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1:12" ht="24.75" customHeight="1">
      <c r="A263" s="17"/>
      <c r="B263" s="17"/>
      <c r="C263" s="17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1:12" ht="24.75" customHeight="1">
      <c r="A264" s="17"/>
      <c r="B264" s="17"/>
      <c r="C264" s="17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1:12" ht="24.75" customHeight="1">
      <c r="A265" s="17"/>
      <c r="B265" s="17"/>
      <c r="C265" s="17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1:12" ht="24.75" customHeight="1">
      <c r="A266" s="17"/>
      <c r="B266" s="17"/>
      <c r="C266" s="17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1:12" ht="24.75" customHeight="1">
      <c r="A267" s="17"/>
      <c r="B267" s="17"/>
      <c r="C267" s="17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1:12" ht="24.75" customHeight="1">
      <c r="A268" s="17"/>
      <c r="B268" s="17"/>
      <c r="C268" s="17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1:12" ht="24.75" customHeight="1">
      <c r="A269" s="17"/>
      <c r="B269" s="17"/>
      <c r="C269" s="17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1:12" ht="24.75" customHeight="1">
      <c r="A270" s="17"/>
      <c r="B270" s="17"/>
      <c r="C270" s="17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1:12" ht="24.75" customHeight="1">
      <c r="A271" s="17"/>
      <c r="B271" s="17"/>
      <c r="C271" s="17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1:12" ht="24.75" customHeight="1">
      <c r="A272" s="17"/>
      <c r="B272" s="17"/>
      <c r="C272" s="17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1:12" ht="24.75" customHeight="1">
      <c r="A273" s="17"/>
      <c r="B273" s="17"/>
      <c r="C273" s="17"/>
      <c r="D273" s="153"/>
      <c r="E273" s="153"/>
      <c r="F273" s="153"/>
      <c r="G273" s="153"/>
      <c r="H273" s="153"/>
      <c r="I273" s="153"/>
      <c r="J273" s="153"/>
      <c r="K273" s="137"/>
      <c r="L273" s="137"/>
    </row>
    <row r="274" spans="1:12" ht="24.75" customHeight="1">
      <c r="A274" s="31"/>
      <c r="B274" s="31" t="s">
        <v>67</v>
      </c>
      <c r="C274" s="31"/>
      <c r="D274" s="138">
        <f aca="true" t="shared" si="5" ref="D274:I274">D253</f>
        <v>556903.023</v>
      </c>
      <c r="E274" s="138">
        <f t="shared" si="5"/>
        <v>0</v>
      </c>
      <c r="F274" s="138">
        <f t="shared" si="5"/>
        <v>0</v>
      </c>
      <c r="G274" s="138">
        <f t="shared" si="5"/>
        <v>52791.483</v>
      </c>
      <c r="H274" s="138">
        <f t="shared" si="5"/>
        <v>0</v>
      </c>
      <c r="I274" s="138">
        <f t="shared" si="5"/>
        <v>0</v>
      </c>
      <c r="J274" s="138"/>
      <c r="K274" s="138"/>
      <c r="L274" s="138">
        <f>L253</f>
        <v>609694.506</v>
      </c>
    </row>
    <row r="276" spans="1:12" ht="18" customHeight="1">
      <c r="A276" s="208"/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08"/>
    </row>
    <row r="278" spans="1:12" ht="18" customHeight="1">
      <c r="A278" s="208"/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08"/>
    </row>
    <row r="280" spans="1:12" ht="18" customHeight="1">
      <c r="A280" s="208"/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08"/>
    </row>
    <row r="281" spans="1:12" ht="18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1:12" ht="18" customHeight="1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</sheetData>
  <sheetProtection/>
  <mergeCells count="121">
    <mergeCell ref="A276:L276"/>
    <mergeCell ref="G248:G250"/>
    <mergeCell ref="H248:I248"/>
    <mergeCell ref="J248:J250"/>
    <mergeCell ref="K248:K250"/>
    <mergeCell ref="L248:L250"/>
    <mergeCell ref="H249:H250"/>
    <mergeCell ref="A240:L240"/>
    <mergeCell ref="A241:L241"/>
    <mergeCell ref="A243:L243"/>
    <mergeCell ref="A247:A250"/>
    <mergeCell ref="D247:L247"/>
    <mergeCell ref="B248:B249"/>
    <mergeCell ref="C248:C249"/>
    <mergeCell ref="D248:D250"/>
    <mergeCell ref="E248:E250"/>
    <mergeCell ref="F248:F250"/>
    <mergeCell ref="A72:L72"/>
    <mergeCell ref="A114:L114"/>
    <mergeCell ref="A119:A122"/>
    <mergeCell ref="F120:F122"/>
    <mergeCell ref="L120:L122"/>
    <mergeCell ref="J120:J122"/>
    <mergeCell ref="D119:L119"/>
    <mergeCell ref="C81:C82"/>
    <mergeCell ref="J81:J83"/>
    <mergeCell ref="D81:D83"/>
    <mergeCell ref="A113:L113"/>
    <mergeCell ref="A116:L116"/>
    <mergeCell ref="K206:K208"/>
    <mergeCell ref="F206:F208"/>
    <mergeCell ref="J164:J166"/>
    <mergeCell ref="A202:L202"/>
    <mergeCell ref="D205:L205"/>
    <mergeCell ref="E120:E122"/>
    <mergeCell ref="D206:D208"/>
    <mergeCell ref="B164:B165"/>
    <mergeCell ref="A74:L74"/>
    <mergeCell ref="G120:G122"/>
    <mergeCell ref="E81:E83"/>
    <mergeCell ref="A205:A208"/>
    <mergeCell ref="H206:I206"/>
    <mergeCell ref="B206:B207"/>
    <mergeCell ref="C206:C207"/>
    <mergeCell ref="A200:L200"/>
    <mergeCell ref="A201:L201"/>
    <mergeCell ref="A160:L160"/>
    <mergeCell ref="L81:L83"/>
    <mergeCell ref="H121:H122"/>
    <mergeCell ref="K120:K122"/>
    <mergeCell ref="A111:L111"/>
    <mergeCell ref="A37:L37"/>
    <mergeCell ref="J206:J208"/>
    <mergeCell ref="K164:K166"/>
    <mergeCell ref="D164:D166"/>
    <mergeCell ref="A163:A166"/>
    <mergeCell ref="H164:I164"/>
    <mergeCell ref="H207:H208"/>
    <mergeCell ref="A80:A83"/>
    <mergeCell ref="A76:L76"/>
    <mergeCell ref="B81:B82"/>
    <mergeCell ref="K81:K83"/>
    <mergeCell ref="A158:L158"/>
    <mergeCell ref="D120:D122"/>
    <mergeCell ref="C120:C121"/>
    <mergeCell ref="B120:B121"/>
    <mergeCell ref="A157:L157"/>
    <mergeCell ref="A159:L159"/>
    <mergeCell ref="H120:I120"/>
    <mergeCell ref="J118:L118"/>
    <mergeCell ref="J162:L162"/>
    <mergeCell ref="H165:H166"/>
    <mergeCell ref="C164:C165"/>
    <mergeCell ref="L164:L166"/>
    <mergeCell ref="E164:E166"/>
    <mergeCell ref="D163:L163"/>
    <mergeCell ref="H82:H83"/>
    <mergeCell ref="F81:F83"/>
    <mergeCell ref="G81:G83"/>
    <mergeCell ref="H81:I81"/>
    <mergeCell ref="E206:E208"/>
    <mergeCell ref="A199:L199"/>
    <mergeCell ref="F164:F166"/>
    <mergeCell ref="L206:L208"/>
    <mergeCell ref="G164:G166"/>
    <mergeCell ref="G206:G208"/>
    <mergeCell ref="A1:L1"/>
    <mergeCell ref="A3:L3"/>
    <mergeCell ref="A7:A10"/>
    <mergeCell ref="D7:L7"/>
    <mergeCell ref="B8:B9"/>
    <mergeCell ref="C8:C9"/>
    <mergeCell ref="D8:D10"/>
    <mergeCell ref="E8:E10"/>
    <mergeCell ref="F8:F10"/>
    <mergeCell ref="A36:L36"/>
    <mergeCell ref="G8:G10"/>
    <mergeCell ref="H8:I8"/>
    <mergeCell ref="J8:J10"/>
    <mergeCell ref="K8:K10"/>
    <mergeCell ref="L8:L10"/>
    <mergeCell ref="H9:H10"/>
    <mergeCell ref="A38:L38"/>
    <mergeCell ref="A40:L40"/>
    <mergeCell ref="A44:A47"/>
    <mergeCell ref="D44:L44"/>
    <mergeCell ref="B45:B46"/>
    <mergeCell ref="C45:C46"/>
    <mergeCell ref="D45:D47"/>
    <mergeCell ref="E45:E47"/>
    <mergeCell ref="F45:F47"/>
    <mergeCell ref="A280:L280"/>
    <mergeCell ref="G45:G47"/>
    <mergeCell ref="H45:I45"/>
    <mergeCell ref="J45:J47"/>
    <mergeCell ref="K45:K47"/>
    <mergeCell ref="L45:L47"/>
    <mergeCell ref="H46:H47"/>
    <mergeCell ref="A278:L278"/>
    <mergeCell ref="A239:L239"/>
    <mergeCell ref="D80:L80"/>
  </mergeCells>
  <printOptions/>
  <pageMargins left="0.83" right="0.55" top="0.5" bottom="0.5" header="0.5" footer="0.25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2020-08-26T09:57:21Z</cp:lastPrinted>
  <dcterms:created xsi:type="dcterms:W3CDTF">2007-11-20T03:56:56Z</dcterms:created>
  <dcterms:modified xsi:type="dcterms:W3CDTF">2020-09-25T08:57:09Z</dcterms:modified>
  <cp:category/>
  <cp:version/>
  <cp:contentType/>
  <cp:contentStatus/>
</cp:coreProperties>
</file>